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3480" tabRatio="601" activeTab="0"/>
  </bookViews>
  <sheets>
    <sheet name="feladatok" sheetId="1" r:id="rId1"/>
    <sheet name="megoldások" sheetId="2" r:id="rId2"/>
    <sheet name="kistérség" sheetId="3" r:id="rId3"/>
    <sheet name="megye" sheetId="4" r:id="rId4"/>
  </sheets>
  <externalReferences>
    <externalReference r:id="rId7"/>
    <externalReference r:id="rId8"/>
  </externalReferences>
  <definedNames>
    <definedName name="DTCCFR99">#REF!</definedName>
    <definedName name="NUTS99">#REF!</definedName>
  </definedNames>
  <calcPr fullCalcOnLoad="1"/>
</workbook>
</file>

<file path=xl/sharedStrings.xml><?xml version="1.0" encoding="utf-8"?>
<sst xmlns="http://schemas.openxmlformats.org/spreadsheetml/2006/main" count="1070" uniqueCount="339">
  <si>
    <t>3. Ábrázold oszlopdiagramon a magyar megyék fejlettségi különbségeit 2000-ben az egy főre jutó GDP alapján! (a szükséges adatokat a "megye" nevű munkalapon találod meg)</t>
  </si>
  <si>
    <t>4. A relatív terjedelem segítségével állapítsd meg, hogy a következő mutatók közül melyik mutatja a legnagyobb területi egyenlőtlenséget az észak-alföldi kistérségek között!</t>
  </si>
  <si>
    <t>5. A duál mutató segítségével állapítsd meg, hogy a következő mutatók közül melyik mutatja a legnagyobb területi egyenlőtlenséget az észak-alföldi kistérségek között!</t>
  </si>
  <si>
    <r>
      <t>terület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</si>
  <si>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>munkanélküliek száma (2000), jövedelem (2000), népsűrűség (2000), egy lakosra jutó jövedelem (1990), egy lakosra jutó jövedelem (2000)</t>
  </si>
  <si>
    <t>terület, népesség (2000), népsűrűség (2000), városlakók száma (2000), városlakók aránya (2000), munkanélküliek száma (2000), munkanélküliek aránya (2000), jövedelem (1990), jövedelem (2000), egy főre jutó jövedelem (1990), egy főre jutó jövedelem (2000)</t>
  </si>
  <si>
    <t>öregségi index (65 év felettiek/14 év alattiak) 2000</t>
  </si>
  <si>
    <t>vándorlási egyenleg (fő) 2000</t>
  </si>
  <si>
    <t>ezer lakosra jutó személygépkocsi (db/ezer fő) 2000</t>
  </si>
  <si>
    <t>személygépkocsik száma(db) 2000</t>
  </si>
  <si>
    <t>ezer lakosra jutó telefonvonal (fővonal/ezer fő) 2000</t>
  </si>
  <si>
    <t>telefonok száma (fővonal) 2000</t>
  </si>
  <si>
    <t>Beszúrás / munkalap</t>
  </si>
  <si>
    <t>Rámegyek a munkalap nevére, megnyomom az egér bal gombját, átírom a munkalap nevét É-Alf-ra</t>
  </si>
  <si>
    <t>A kistérségek munkalapon kijelölöm a teljes táblázatot</t>
  </si>
  <si>
    <t>ABC-sorrendbe rendezem a régiók nevei alapján az egész táblázatot</t>
  </si>
  <si>
    <t>Az észak-alföldi települések sorait kijelölöm, majd a fejléccel együtt az új É-Alf munkalapra másolom</t>
  </si>
  <si>
    <r>
      <t xml:space="preserve">Abszolút mutatók: terület, népesség (2000), városlakók </t>
    </r>
    <r>
      <rPr>
        <b/>
        <sz val="10"/>
        <rFont val="Times New Roman CE"/>
        <family val="1"/>
      </rPr>
      <t>száma</t>
    </r>
    <r>
      <rPr>
        <sz val="10"/>
        <rFont val="Times New Roman CE"/>
        <family val="1"/>
      </rPr>
      <t xml:space="preserve"> (2000), munkanélküliek </t>
    </r>
    <r>
      <rPr>
        <b/>
        <sz val="10"/>
        <rFont val="Times New Roman CE"/>
        <family val="1"/>
      </rPr>
      <t>száma</t>
    </r>
    <r>
      <rPr>
        <sz val="10"/>
        <rFont val="Times New Roman CE"/>
        <family val="1"/>
      </rPr>
      <t xml:space="preserve"> (2000),  jövedelem (1990), jövedelem (2000)</t>
    </r>
  </si>
  <si>
    <r>
      <t xml:space="preserve">Fajlagos mutatók: népsűrűség (2000), városlakók </t>
    </r>
    <r>
      <rPr>
        <b/>
        <sz val="10"/>
        <rFont val="Times New Roman CE"/>
        <family val="1"/>
      </rPr>
      <t>aránya</t>
    </r>
    <r>
      <rPr>
        <sz val="10"/>
        <rFont val="Times New Roman CE"/>
        <family val="1"/>
      </rPr>
      <t xml:space="preserve"> (2000), munkanélküliek </t>
    </r>
    <r>
      <rPr>
        <b/>
        <sz val="10"/>
        <rFont val="Times New Roman CE"/>
        <family val="1"/>
      </rPr>
      <t>aránya</t>
    </r>
    <r>
      <rPr>
        <sz val="10"/>
        <rFont val="Times New Roman CE"/>
        <family val="1"/>
      </rPr>
      <t xml:space="preserve"> (2000), egy főre </t>
    </r>
    <r>
      <rPr>
        <b/>
        <sz val="10"/>
        <rFont val="Times New Roman CE"/>
        <family val="1"/>
      </rPr>
      <t>jutó</t>
    </r>
    <r>
      <rPr>
        <sz val="10"/>
        <rFont val="Times New Roman CE"/>
        <family val="1"/>
      </rPr>
      <t xml:space="preserve"> jövedelem (1990), egy főre </t>
    </r>
    <r>
      <rPr>
        <b/>
        <sz val="10"/>
        <rFont val="Times New Roman CE"/>
        <family val="1"/>
      </rPr>
      <t>jutó</t>
    </r>
    <r>
      <rPr>
        <sz val="10"/>
        <rFont val="Times New Roman CE"/>
        <family val="1"/>
      </rPr>
      <t xml:space="preserve"> jövedelem (2000)</t>
    </r>
  </si>
  <si>
    <t>az összegzendő oszlop alatti cellára állok</t>
  </si>
  <si>
    <t>rákattintok az összegzés ("AutoSum") ikonra</t>
  </si>
  <si>
    <t>A fenti táblázatbó leolvashatóak a végeredmények</t>
  </si>
  <si>
    <t>Abszolút mutatóknál a relatív szórás, fajlagos mutatóknál a súlyozott relatív szórás alapján lehet eldönteni, hogy melyik mutató esetében a figyelhető meg a legnagyobb egyenlőtlenség</t>
  </si>
  <si>
    <t>Abszolút mutatóknál a legnagyobb egyenlőtlenséget a városlakók számánál tapasztalhattuk, a legkisebb eltérés pedig a kistérségek területi kiterjedésében volt megfigyelhető</t>
  </si>
  <si>
    <t>Fajlagos mutatóknál a legnagyobb egyenlőtlenséget a népsűrűség esetében láthattuk, a legkisebbet pedig az 1990-es egy lakosra jutó jövedeem esetében</t>
  </si>
  <si>
    <t>Megállapítható továbbá az is, hogy az egy lakosra jutó jövedelem területi egyenlőtlenség megnőtt a észak-alföldi régión belül az 1990-es években</t>
  </si>
  <si>
    <t>BUDAPEST</t>
  </si>
  <si>
    <t>KOMLÓ</t>
  </si>
  <si>
    <t>MOHÁCS</t>
  </si>
  <si>
    <t>SÁSD</t>
  </si>
  <si>
    <t>SELLYE</t>
  </si>
  <si>
    <t>SIKLÓS</t>
  </si>
  <si>
    <t>SZIGETVÁR</t>
  </si>
  <si>
    <t>PÉCS</t>
  </si>
  <si>
    <t>PÉCSVÁRAD</t>
  </si>
  <si>
    <t>BAJA</t>
  </si>
  <si>
    <t>BÁCSALMÁS</t>
  </si>
  <si>
    <t>KALOCSA</t>
  </si>
  <si>
    <t>KECSKEMÉT</t>
  </si>
  <si>
    <t>KISKŐRÖS</t>
  </si>
  <si>
    <t>KISKUNFÉLEGYHÁZA</t>
  </si>
  <si>
    <t>KISKUNHALAS</t>
  </si>
  <si>
    <t>KISKUNMAJSA</t>
  </si>
  <si>
    <t>KUNSZENTMIKLÓS</t>
  </si>
  <si>
    <t>JÁNOSHALMA</t>
  </si>
  <si>
    <t>BÉKÉSCSABA</t>
  </si>
  <si>
    <t>MEZŐKOVÁCSHÁZA</t>
  </si>
  <si>
    <t>OROSHÁZA</t>
  </si>
  <si>
    <t>SARKAD</t>
  </si>
  <si>
    <t>SZARVAS</t>
  </si>
  <si>
    <t>SZEGHALOM</t>
  </si>
  <si>
    <t>MISKOLC</t>
  </si>
  <si>
    <t>EDELÉNY</t>
  </si>
  <si>
    <t>ENCS</t>
  </si>
  <si>
    <t>KAZINCBARCIKA</t>
  </si>
  <si>
    <t>MEZŐKÖVESD</t>
  </si>
  <si>
    <t>ÓZD</t>
  </si>
  <si>
    <t>SÁROSPATAK</t>
  </si>
  <si>
    <t>SÁTORALJAÚJHELY</t>
  </si>
  <si>
    <t>SZERENCS</t>
  </si>
  <si>
    <t>SZIKSZÓ</t>
  </si>
  <si>
    <t>TISZAÚJVÁROS</t>
  </si>
  <si>
    <t>CSONGRÁD</t>
  </si>
  <si>
    <t>HÓDMEZŐVÁSÁRHELY</t>
  </si>
  <si>
    <t>KISTELEK</t>
  </si>
  <si>
    <t>MAKÓ</t>
  </si>
  <si>
    <t>MÓRAHALOM</t>
  </si>
  <si>
    <t>SZEGED</t>
  </si>
  <si>
    <t>SZENTES</t>
  </si>
  <si>
    <t>BICSKE</t>
  </si>
  <si>
    <t>DUNAÚJVÁROS</t>
  </si>
  <si>
    <t>ENYING</t>
  </si>
  <si>
    <t>GÁRDONY</t>
  </si>
  <si>
    <t>MÓR</t>
  </si>
  <si>
    <t>SÁRBOGÁRD</t>
  </si>
  <si>
    <t>SZÉKESFEHÉRVÁR</t>
  </si>
  <si>
    <t>CSORNA</t>
  </si>
  <si>
    <t>GYŐR</t>
  </si>
  <si>
    <t>KAPUVÁR</t>
  </si>
  <si>
    <t>MOSONMAGYARÓVÁR</t>
  </si>
  <si>
    <t>SOPRON</t>
  </si>
  <si>
    <t>TÉT</t>
  </si>
  <si>
    <t>BALMAZÚJVÁROS</t>
  </si>
  <si>
    <t>BERETTYÓÚJFALU</t>
  </si>
  <si>
    <t>DEBRECEN</t>
  </si>
  <si>
    <t>HAJDÚBÖSZÖRMÉNY</t>
  </si>
  <si>
    <t>HAJDÚSZOBOSZLÓ</t>
  </si>
  <si>
    <t>POLGÁR</t>
  </si>
  <si>
    <t>PÜSPÖKLADÁNY</t>
  </si>
  <si>
    <t>EGER</t>
  </si>
  <si>
    <t>HEVES</t>
  </si>
  <si>
    <t>FÜZESABONY</t>
  </si>
  <si>
    <t>GYÖNGYÖS</t>
  </si>
  <si>
    <t>HATVAN</t>
  </si>
  <si>
    <t>PÉTERVÁSÁRA</t>
  </si>
  <si>
    <t>DOROG</t>
  </si>
  <si>
    <t>ESZTERGOM</t>
  </si>
  <si>
    <t>KISBÉR</t>
  </si>
  <si>
    <t>KOMÁROM</t>
  </si>
  <si>
    <t>OROSZLÁNY</t>
  </si>
  <si>
    <t>TATA</t>
  </si>
  <si>
    <t>TATABÁNYA</t>
  </si>
  <si>
    <t>BALASSAGYARMAT</t>
  </si>
  <si>
    <t>BÁTONYTERENYE</t>
  </si>
  <si>
    <t>PÁSZTÓ</t>
  </si>
  <si>
    <t>RÉTSÁG</t>
  </si>
  <si>
    <t>SALGÓTARJÁN</t>
  </si>
  <si>
    <t>SZÉCSÉNY</t>
  </si>
  <si>
    <t>ASZÓD</t>
  </si>
  <si>
    <t>CEGLÉD</t>
  </si>
  <si>
    <t>DABAS</t>
  </si>
  <si>
    <t>GÖDÖLLŐ</t>
  </si>
  <si>
    <t>MONOR</t>
  </si>
  <si>
    <t>NAGYKÁTA</t>
  </si>
  <si>
    <t>RÁCKEVE</t>
  </si>
  <si>
    <t>SZOB</t>
  </si>
  <si>
    <t>VÁC</t>
  </si>
  <si>
    <t>BUDAÖRS</t>
  </si>
  <si>
    <t>DUNAKESZI</t>
  </si>
  <si>
    <t>GYÁL</t>
  </si>
  <si>
    <t>PILISCSABA</t>
  </si>
  <si>
    <t>SZENTENDRE</t>
  </si>
  <si>
    <t>BARCS</t>
  </si>
  <si>
    <t>CSURGÓ</t>
  </si>
  <si>
    <t>FONYÓD</t>
  </si>
  <si>
    <t>KAPOSVÁR</t>
  </si>
  <si>
    <t>LENGYELTÓTI</t>
  </si>
  <si>
    <t>MARCALI</t>
  </si>
  <si>
    <t>NAGYATÁD</t>
  </si>
  <si>
    <t>SIÓFOK</t>
  </si>
  <si>
    <t>TAB</t>
  </si>
  <si>
    <t>BAKTALORÁNTHÁZA</t>
  </si>
  <si>
    <t>CSENGER</t>
  </si>
  <si>
    <t>FEHÉRGYARMAT</t>
  </si>
  <si>
    <t>KISVÁRDA</t>
  </si>
  <si>
    <t>MÁTÉSZALKA</t>
  </si>
  <si>
    <t>NAGYKÁLLÓ</t>
  </si>
  <si>
    <t>NYIRBÁTOR</t>
  </si>
  <si>
    <t>NYIREGYHÁĆZA</t>
  </si>
  <si>
    <t>TISZAVASVÁĆRI</t>
  </si>
  <si>
    <t>VÁSÁROSNAMÉNY</t>
  </si>
  <si>
    <t>JÁSZBERÉNY</t>
  </si>
  <si>
    <t>KARCAG</t>
  </si>
  <si>
    <t>KUNSZENTMÁRTON</t>
  </si>
  <si>
    <t>SZOLNOK</t>
  </si>
  <si>
    <t>TISZAFÜRED</t>
  </si>
  <si>
    <t>TÖRÖKSZENTMIKLÓS</t>
  </si>
  <si>
    <t>BONYHÁD</t>
  </si>
  <si>
    <t>DOMBÓVÁR</t>
  </si>
  <si>
    <t>PAKS</t>
  </si>
  <si>
    <t>SZEKSZÁRD</t>
  </si>
  <si>
    <t>TAMÁSI</t>
  </si>
  <si>
    <t>CELLDÖMÖLK</t>
  </si>
  <si>
    <t>CSEPREG</t>
  </si>
  <si>
    <t>KÖRMEND</t>
  </si>
  <si>
    <t>KŐSZEG</t>
  </si>
  <si>
    <t>ŐRISZENTPÉTER</t>
  </si>
  <si>
    <t>SÁRVÁR</t>
  </si>
  <si>
    <t>SZENTGOTTHÁRD</t>
  </si>
  <si>
    <t>SZOMBATHELY</t>
  </si>
  <si>
    <t>VASVÁR</t>
  </si>
  <si>
    <t>AJKA</t>
  </si>
  <si>
    <t>BALATONALMÁDI</t>
  </si>
  <si>
    <t>BALATONFÜRED</t>
  </si>
  <si>
    <t>PÁPA</t>
  </si>
  <si>
    <t>SÜMEG</t>
  </si>
  <si>
    <t>TAPOLCA</t>
  </si>
  <si>
    <t>VÁRPALOTA</t>
  </si>
  <si>
    <t>VESZPRÉM</t>
  </si>
  <si>
    <t>ZIRC</t>
  </si>
  <si>
    <t>KESZTHELY</t>
  </si>
  <si>
    <t>LENTI</t>
  </si>
  <si>
    <t>LETENYE</t>
  </si>
  <si>
    <t>NAGYKANIZSA</t>
  </si>
  <si>
    <t>ZALAEGERSZEG</t>
  </si>
  <si>
    <t>ZALASZENTGRÓT</t>
  </si>
  <si>
    <t>régió</t>
  </si>
  <si>
    <t>Közép-Magyarország</t>
  </si>
  <si>
    <t>Dél-Dunántúl</t>
  </si>
  <si>
    <t>Közép-Dunántúl</t>
  </si>
  <si>
    <t>Észak-Magyarország</t>
  </si>
  <si>
    <t>Észak-Alföld</t>
  </si>
  <si>
    <t>Dél-Alföld</t>
  </si>
  <si>
    <t>Nyugat-Dunántúl</t>
  </si>
  <si>
    <t>kód</t>
  </si>
  <si>
    <t>kistérség</t>
  </si>
  <si>
    <t>városlakók aránya (%) 2000</t>
  </si>
  <si>
    <t>népesség (fő) 1990</t>
  </si>
  <si>
    <t>népesség (fő) 2000</t>
  </si>
  <si>
    <t>összesen</t>
  </si>
  <si>
    <t>Ne feledkezz meg arról, hogy fajlagos mutatók esetében súlyozott szórást és súlyozott relatív szórást kell számolni (+súlyozott átlaggal egyetemben)!</t>
  </si>
  <si>
    <t>Jó gyakorlást!</t>
  </si>
  <si>
    <t>A megoldásokat megtalálod a megoldások munkalapon.</t>
  </si>
  <si>
    <t>jövedelem (ezer Ft) 1990</t>
  </si>
  <si>
    <t>egy lakosra jutó jövedelem (ezer Ft/fő) 1990</t>
  </si>
  <si>
    <t>jövedelem (ezer Ft) 2000</t>
  </si>
  <si>
    <t>egy lakosra jutó jövedelem (ezer Ft/fő) 2000</t>
  </si>
  <si>
    <t>népsűrűség (fő/km2) 2000</t>
  </si>
  <si>
    <r>
      <t>népsűrűség (fő/km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 2000</t>
    </r>
  </si>
  <si>
    <t>átlag</t>
  </si>
  <si>
    <t>szórás</t>
  </si>
  <si>
    <t>relatív szórás</t>
  </si>
  <si>
    <t>munkanélküliek száma (fő) 2000</t>
  </si>
  <si>
    <t>városlakók száma (fő) 2000</t>
  </si>
  <si>
    <t>terület (km2)</t>
  </si>
  <si>
    <t>munkanélküliek</t>
  </si>
  <si>
    <t>átlagtól eltérés</t>
  </si>
  <si>
    <t>négyzet</t>
  </si>
  <si>
    <t>súlyozás</t>
  </si>
  <si>
    <t>városlakók</t>
  </si>
  <si>
    <t>népesség</t>
  </si>
  <si>
    <t>munkanélküliek aránya (%) 2000</t>
  </si>
  <si>
    <t>jövedelem 1990</t>
  </si>
  <si>
    <t>jövedelem 2000</t>
  </si>
  <si>
    <t>maximum</t>
  </si>
  <si>
    <t>minimum</t>
  </si>
  <si>
    <t>medián</t>
  </si>
  <si>
    <t>megye</t>
  </si>
  <si>
    <t>Bács-Kiskun</t>
  </si>
  <si>
    <t>Baranya</t>
  </si>
  <si>
    <t>Békés</t>
  </si>
  <si>
    <t>Borsod-Abaúj-Zemplén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</si>
  <si>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</si>
  <si>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</si>
  <si>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</si>
  <si>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</si>
  <si>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</si>
  <si>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</si>
  <si>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</si>
  <si>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</si>
  <si>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</si>
  <si>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</si>
  <si>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</si>
  <si>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</si>
  <si>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</si>
  <si>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</si>
  <si>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</si>
  <si>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</si>
  <si>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GDP/fő (1000 Ft/fő) 2000</t>
  </si>
  <si>
    <t>Megoldások</t>
  </si>
  <si>
    <t>függvényvarázsló: max</t>
  </si>
  <si>
    <t>figyelem: ha a fejlécben csak szám (pl. évszám) szerepel, akkor az Excela fejlécet is automatikusan számításba veszi</t>
  </si>
  <si>
    <t>ilyenkor magunk jelöljük ki a vizsgálandó értékeket (fejléc nélkül)</t>
  </si>
  <si>
    <t>függvényvarázsló: min</t>
  </si>
  <si>
    <t>függvényvarázsló: medián</t>
  </si>
  <si>
    <t>függvényvarázsló: átlag</t>
  </si>
  <si>
    <t>függvényvarázsló: szórásp (és nem szórás)</t>
  </si>
  <si>
    <t>összegzés</t>
  </si>
  <si>
    <t>csak abszolút mutatóknál értelmezhető, fajagos mutatóknál nem</t>
  </si>
  <si>
    <t>abszolút mutatóknál: ("sima") átlag</t>
  </si>
  <si>
    <t>abszolút mutatóknál: ("sima") szórás</t>
  </si>
  <si>
    <t>abszolút mutatóknál: ("sima") relatív szórás</t>
  </si>
  <si>
    <t>fajlagos mutatóknál: súlyozott átlag</t>
  </si>
  <si>
    <t>vizsgált fajlagos mutató értékei (Xi), a hozzá tartozó súly (fi), amely a fajlagos mutató nevezőjében van</t>
  </si>
  <si>
    <t>az így kapott szorzatokat összegzem</t>
  </si>
  <si>
    <t>a súlyokat (fi) is összegzem</t>
  </si>
  <si>
    <t>a két összeget elosztom egymással</t>
  </si>
  <si>
    <t>fajlagos mutatóknál: súlyozott szórás</t>
  </si>
  <si>
    <t>a fenti módon kiszámítom a fajlagos mutató súlyozott átlagát</t>
  </si>
  <si>
    <t>minden térség esetében kiszámítom a vizsgált fajlagos mutató értékeinek éltérését a súlyozott átagtól (dollárjel)</t>
  </si>
  <si>
    <t>minden térség esetében a kapott különbségeket négyzetre emelem</t>
  </si>
  <si>
    <t>minden térség esetében az átlagolandó adatsor (Xi) értékeit megszorzom az fajlagos mutatóhoz tartozó súllyal (fi)</t>
  </si>
  <si>
    <t>minden térség esetében a kapott értékeket megszorzom a a térséghez tartozó súllyal</t>
  </si>
  <si>
    <t>ezt az összeget elosztom a súlyok összegével</t>
  </si>
  <si>
    <t>ennek a hányadosnak a négyzetgyökét veszem</t>
  </si>
  <si>
    <t>fajlagos mutatóknál: súlyozott relativ szórás</t>
  </si>
  <si>
    <t>a fent módon kiszámított ("sima") szórás értékeket elosztjuk a ("sima") átlaggal és megszorozzuk százzal</t>
  </si>
  <si>
    <t>a fent módon kiszámított súlyozott szórás értékeket elosztjuk a súlyozott átlaggal és megszorozzuk százzal</t>
  </si>
  <si>
    <t>GDP/fő % (ország=100) 2000</t>
  </si>
  <si>
    <t>Feladatok</t>
  </si>
  <si>
    <t>terjedelem</t>
  </si>
  <si>
    <t>relatív terjedelem</t>
  </si>
  <si>
    <t>átlag felettiek átlaga</t>
  </si>
  <si>
    <t>átlag alattiak átlaga</t>
  </si>
  <si>
    <t>duál mutató</t>
  </si>
  <si>
    <t>átlag felettiek összesen</t>
  </si>
  <si>
    <t>átlag alattiak összesen</t>
  </si>
  <si>
    <t>2. Számítsd ki a maximumát, minimumát, mediánját, átlagát, szórását és relatív szórását a következő mutatóknak!</t>
  </si>
  <si>
    <t>1. Hozz létre egy új munkalapot É-Alf néven! A kistérség munkalapról válaszd ki az észak-alföldi kistérségeket, majd másold át őket az É-Alf munkalapra!</t>
  </si>
  <si>
    <t>abszolút mutatóknál</t>
  </si>
  <si>
    <t>ki kell vonni a maximális értékből a minimálist (ez a terjedelem)</t>
  </si>
  <si>
    <t>ki kell számítani az adatsor maximumát (függvényvarázsló: max)</t>
  </si>
  <si>
    <t>ki kell számítani az adatsor minimumát (függvényvarázsló: min)</t>
  </si>
  <si>
    <t>ki kell számítani az adatsor (sima) átlagát (függvényvarázsló: átlag)</t>
  </si>
  <si>
    <t>el kell osztani a terjedelmet az átlaggal</t>
  </si>
  <si>
    <t>fajlagos mutatóknál</t>
  </si>
  <si>
    <t>el kell osztani a terjedelmet a súlyozott átlaggal</t>
  </si>
  <si>
    <t>ki kell számítani az adatsor súlyozott átlagát</t>
  </si>
  <si>
    <t>jelöld ki az adatsort (ha mellette szerepel más adatsor is, pl. a területi egységek nevei, akkor az egészet együtt jelöld ki)</t>
  </si>
  <si>
    <t>rendezd sorba az adatsor a vizsgált mutató alapján</t>
  </si>
  <si>
    <t>érdemes színezéssel elkülönítani az adatsor átlag feletti és alatti értékeit</t>
  </si>
  <si>
    <t>oszd el az átlag feletti értékek átlagát az átlag alatti értékek átlagával</t>
  </si>
  <si>
    <t>másold át a vizsgálni kívánt adatsort egy új oszlopba (érdemes a területi egységek neveit is átmásolni)</t>
  </si>
  <si>
    <t>másold át a vizsgálni kívánt adatsort és a hozzá tartozó súlyt egy új oszlopba (érdemes a területi egységek neveit is átmásolni)</t>
  </si>
  <si>
    <t>jelöld ki az átmásolt adatsort (ha mellette szerepel más adatsor is, pl. a területi egységek nevei, akkor az egészet együtt jelöld ki)</t>
  </si>
  <si>
    <t>ki kell számítani az adatsor átlag feletti értékeinek a súlyozott átlagát</t>
  </si>
  <si>
    <t>ki kell számítani az adatsor átlag alatti értékeinek a súlyozott átlagát</t>
  </si>
  <si>
    <t>ki kell számítani az adatsor átlag feletti értékeinek (sima) átlagát (függvényvarázsló: átlag)</t>
  </si>
  <si>
    <t>ki kell számítani az adatsor átlag alatti értékeinek (sima) átlagát (függvényvarázsló: átlag)</t>
  </si>
  <si>
    <t>rendezd sorba az adatsort a vizsgált mutató alapján</t>
  </si>
  <si>
    <t>érdemes színezéssel elkülöníteni az adatsor átlag feletti és alatti értékeit</t>
  </si>
  <si>
    <t>Ny-K</t>
  </si>
  <si>
    <t>É-D</t>
  </si>
  <si>
    <t>munkanélküliek száma (2000), jövedelem (2000)</t>
  </si>
  <si>
    <t>népsűrűség (2000), egy lakosra jutó jövedelem (1990), egy lakosra jutó jövedelem (2000)</t>
  </si>
  <si>
    <t>6. A Hirschman-Herfindahl index segítségével állapítsd meg, hogy a következő mutatók közül melyik mutatja a legnagyobb területi egyenlőtlenséget az észak-alföldi kistérségek között!</t>
  </si>
  <si>
    <t>7. A Hoover index segítségével állapítsd meg, hogy a következő mutatók közül melyik mutatja a legnagyobb területi egyenlőtlenséget az észak-alföldi kistérségek között!</t>
  </si>
  <si>
    <t>8. Számítsd ki Észak-Alföld kistérségeinek geometriai középpontját, valamint a népesség és a jövedelem súlypontját 1990-re és 2000-re!</t>
  </si>
  <si>
    <t>hányados</t>
  </si>
  <si>
    <t>ter%</t>
  </si>
  <si>
    <t>nép%(2000)</t>
  </si>
  <si>
    <t>%-%</t>
  </si>
  <si>
    <t>abs</t>
  </si>
  <si>
    <t>Hoover-index</t>
  </si>
  <si>
    <t>nép% (1990)</t>
  </si>
  <si>
    <t>jöv% (1990)</t>
  </si>
  <si>
    <t>nép% (2000)</t>
  </si>
  <si>
    <t>jöv% (2000)</t>
  </si>
  <si>
    <t>összegezzük a vizsgált adatsort</t>
  </si>
  <si>
    <t>minden térség esetében elosztoim az adott térség értékét az előbb kiszámított összeggel (dollárjel)</t>
  </si>
  <si>
    <t>az így kapott értékeket összegzem</t>
  </si>
  <si>
    <t>minden térség esetében a kapott hányadosokat négyzetre emelem (jobb oldali Alt+3 együtt, majd 2 = ^2)</t>
  </si>
  <si>
    <t>minden térség esetében az így kapott különbségek abszolút értékét vesszük (abs)</t>
  </si>
  <si>
    <t>az abszolút értékeket összegzem</t>
  </si>
  <si>
    <t>a kapott összeg értékét megfelezem</t>
  </si>
  <si>
    <t>geometriai középpont</t>
  </si>
  <si>
    <t>népesség súlypontja 1990</t>
  </si>
  <si>
    <t>népesség súlypontja 2000</t>
  </si>
  <si>
    <t>jövedelem súlypontja 1990</t>
  </si>
  <si>
    <t>jövedelem súlypontja 2000</t>
  </si>
  <si>
    <t>fajlagos mutatókra nem számítjuk</t>
  </si>
  <si>
    <t>két nem fajlagos mutató között számítjuk (a két nem fajlagos mutató egy fajlagos mutató számlálója és nevezője is lehet)</t>
  </si>
  <si>
    <t>mindkét mutató adatsorának értékeit összegezzük</t>
  </si>
  <si>
    <t>minden térség esetében kiszámítjuk az adott térség százalékos részesedését az összes mennyiségből (mindkét mutató esetében)</t>
  </si>
  <si>
    <t>minden térség esetében kivonjuk az egyik mutató szerinti százalékos részesedésből a másik mutató szerinti százalékos részesedést</t>
  </si>
  <si>
    <t>a koordináták súlyozatlan számtani átlaga</t>
  </si>
  <si>
    <t>súlypontok</t>
  </si>
  <si>
    <t>a koordináták súlyozott átlaga, ahol a súlyt az a mutató jelenti, amelynek a súlypontját számítjuk</t>
  </si>
  <si>
    <t>Hirschman-Herfindahl index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</si>
</sst>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_(&quot;Ft&quot;* #,##0.00_);_(&quot;Ft&quot;* \(#,##0.00\);_(&quot;Ft&quot;* &quot;-&quot;??_);_(@_)"/>
    <numFmt numFmtId="184" formatCode="_(&quot;Ft&quot;* #,##0_);_(&quot;Ft&quot;* \(#,##0\);_(&quot;Ft&quot;* &quot;-&quot;_);_(@_)"/>
    <numFmt numFmtId="185" formatCode="&quot;Ft&quot;#,##0_);\(&quot;Ft&quot;#,##0\)"/>
    <numFmt numFmtId="186" formatCode="&quot;Ft&quot;#,##0_);[Red]\(&quot;Ft&quot;#,##0\)"/>
    <numFmt numFmtId="187" formatCode="&quot;Ft&quot;#,##0.00_);\(&quot;Ft&quot;#,##0.00\)"/>
    <numFmt numFmtId="188" formatCode="&quot;Ft&quot;#,##0.00_);[Red]\(&quot;Ft&quot;#,##0.00\)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#,##0\ &quot;SIT&quot;;\-#,##0\ &quot;SIT&quot;"/>
    <numFmt numFmtId="198" formatCode="#,##0\ &quot;SIT&quot;;[Red]\-#,##0\ &quot;SIT&quot;"/>
    <numFmt numFmtId="199" formatCode="#,##0.00\ &quot;SIT&quot;;\-#,##0.00\ &quot;SIT&quot;"/>
    <numFmt numFmtId="200" formatCode="#,##0.00\ &quot;SIT&quot;;[Red]\-#,##0.00\ &quot;SIT&quot;"/>
    <numFmt numFmtId="201" formatCode="_-* #,##0\ &quot;SIT&quot;_-;\-* #,##0\ &quot;SIT&quot;_-;_-* &quot;-&quot;\ &quot;SIT&quot;_-;_-@_-"/>
    <numFmt numFmtId="202" formatCode="_-* #,##0\ _S_I_T_-;\-* #,##0\ _S_I_T_-;_-* &quot;-&quot;\ _S_I_T_-;_-@_-"/>
    <numFmt numFmtId="203" formatCode="_-* #,##0.00\ &quot;SIT&quot;_-;\-* #,##0.00\ &quot;SIT&quot;_-;_-* &quot;-&quot;??\ &quot;SIT&quot;_-;_-@_-"/>
    <numFmt numFmtId="204" formatCode="_-* #,##0.00\ _S_I_T_-;\-* #,##0.00\ _S_I_T_-;_-* &quot;-&quot;??\ _S_I_T_-;_-@_-"/>
    <numFmt numFmtId="205" formatCode="000"/>
    <numFmt numFmtId="206" formatCode="#,##0.0"/>
    <numFmt numFmtId="207" formatCode="#,##0\ &quot;Esc.&quot;;\-#,##0\ &quot;Esc.&quot;"/>
    <numFmt numFmtId="208" formatCode="#,##0\ &quot;Esc.&quot;;[Red]\-#,##0\ &quot;Esc.&quot;"/>
    <numFmt numFmtId="209" formatCode="#,##0.00\ &quot;Esc.&quot;;\-#,##0.00\ &quot;Esc.&quot;"/>
    <numFmt numFmtId="210" formatCode="#,##0.00\ &quot;Esc.&quot;;[Red]\-#,##0.00\ &quot;Esc.&quot;"/>
    <numFmt numFmtId="211" formatCode="_-* #,##0\ &quot;Esc.&quot;_-;\-* #,##0\ &quot;Esc.&quot;_-;_-* &quot;-&quot;\ &quot;Esc.&quot;_-;_-@_-"/>
    <numFmt numFmtId="212" formatCode="_-* #,##0\ _E_s_c_._-;\-* #,##0\ _E_s_c_._-;_-* &quot;-&quot;\ _E_s_c_._-;_-@_-"/>
    <numFmt numFmtId="213" formatCode="_-* #,##0.00\ &quot;Esc.&quot;_-;\-* #,##0.00\ &quot;Esc.&quot;_-;_-* &quot;-&quot;??\ &quot;Esc.&quot;_-;_-@_-"/>
    <numFmt numFmtId="214" formatCode="_-* #,##0.00\ _E_s_c_._-;\-* #,##0.00\ _E_s_c_._-;_-* &quot;-&quot;??\ _E_s_c_._-;_-@_-"/>
    <numFmt numFmtId="215" formatCode="0.0000000000"/>
    <numFmt numFmtId="216" formatCode="0_);[Red]\-0_)"/>
    <numFmt numFmtId="217" formatCode="0.00;[Red]0.00"/>
    <numFmt numFmtId="218" formatCode="0;[Red]0"/>
    <numFmt numFmtId="219" formatCode="0;0"/>
    <numFmt numFmtId="220" formatCode="0.0000E+00"/>
    <numFmt numFmtId="221" formatCode="0.000E+00"/>
    <numFmt numFmtId="222" formatCode="0.0E+00"/>
    <numFmt numFmtId="223" formatCode="0E+00"/>
    <numFmt numFmtId="224" formatCode="m/d/yyyy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7.5"/>
      <color indexed="36"/>
      <name val="Arial CE"/>
      <family val="0"/>
    </font>
    <font>
      <b/>
      <u val="single"/>
      <sz val="12"/>
      <name val="Times New Roman CE"/>
      <family val="1"/>
    </font>
    <font>
      <sz val="9.5"/>
      <name val="Times New Roman CE"/>
      <family val="0"/>
    </font>
    <font>
      <b/>
      <sz val="9.5"/>
      <name val="Times New Roman CE"/>
      <family val="0"/>
    </font>
    <font>
      <sz val="1.75"/>
      <name val="Times New Roman CE"/>
      <family val="0"/>
    </font>
    <font>
      <b/>
      <sz val="1.75"/>
      <name val="Times New Roman CE"/>
      <family val="0"/>
    </font>
    <font>
      <sz val="1.5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sz val="10"/>
      <color indexed="48"/>
      <name val="Times New Roman CE"/>
      <family val="1"/>
    </font>
    <font>
      <b/>
      <sz val="1.5"/>
      <name val="Arial CE"/>
      <family val="2"/>
    </font>
    <font>
      <sz val="1.5"/>
      <name val="Arial CE"/>
      <family val="0"/>
    </font>
    <font>
      <sz val="1.25"/>
      <name val="Arial CE"/>
      <family val="0"/>
    </font>
    <font>
      <b/>
      <sz val="1.75"/>
      <name val="Arial CE"/>
      <family val="2"/>
    </font>
    <font>
      <sz val="1"/>
      <name val="Arial CE"/>
      <family val="0"/>
    </font>
    <font>
      <sz val="1.25"/>
      <name val="Times New Roman CE"/>
      <family val="0"/>
    </font>
    <font>
      <vertAlign val="superscript"/>
      <sz val="1.5"/>
      <name val="Times New Roman CE"/>
      <family val="1"/>
    </font>
    <font>
      <sz val="1.75"/>
      <name val="Arial CE"/>
      <family val="2"/>
    </font>
    <font>
      <sz val="1.75"/>
      <color indexed="12"/>
      <name val="Times New Roman CE"/>
      <family val="1"/>
    </font>
    <font>
      <vertAlign val="superscript"/>
      <sz val="1.75"/>
      <color indexed="12"/>
      <name val="Times New Roman CE"/>
      <family val="1"/>
    </font>
    <font>
      <sz val="1.75"/>
      <color indexed="17"/>
      <name val="Times New Roman CE"/>
      <family val="1"/>
    </font>
    <font>
      <vertAlign val="superscript"/>
      <sz val="1.75"/>
      <color indexed="17"/>
      <name val="Times New Roman CE"/>
      <family val="1"/>
    </font>
    <font>
      <vertAlign val="superscript"/>
      <sz val="1.75"/>
      <name val="Arial CE"/>
      <family val="2"/>
    </font>
    <font>
      <b/>
      <sz val="1.25"/>
      <name val="Times New Roman CE"/>
      <family val="1"/>
    </font>
    <font>
      <b/>
      <sz val="13.5"/>
      <name val="Arial CE"/>
      <family val="2"/>
    </font>
    <font>
      <b/>
      <sz val="2.5"/>
      <name val="Arial CE"/>
      <family val="2"/>
    </font>
    <font>
      <b/>
      <sz val="2.75"/>
      <name val="Arial CE"/>
      <family val="2"/>
    </font>
    <font>
      <b/>
      <sz val="2.25"/>
      <name val="Arial CE"/>
      <family val="2"/>
    </font>
    <font>
      <b/>
      <sz val="2"/>
      <name val="Arial CE"/>
      <family val="2"/>
    </font>
    <font>
      <sz val="2"/>
      <name val="Arial CE"/>
      <family val="2"/>
    </font>
    <font>
      <sz val="9.25"/>
      <name val="Times New Roman CE"/>
      <family val="1"/>
    </font>
    <font>
      <b/>
      <sz val="3"/>
      <name val="Times New Roman CE"/>
      <family val="0"/>
    </font>
    <font>
      <sz val="2.5"/>
      <name val="Times New Roman CE"/>
      <family val="0"/>
    </font>
    <font>
      <b/>
      <sz val="11.25"/>
      <name val="Arial CE"/>
      <family val="2"/>
    </font>
    <font>
      <b/>
      <sz val="8"/>
      <name val="Times New Roman CE"/>
      <family val="0"/>
    </font>
    <font>
      <sz val="8"/>
      <name val="Times New Roman CE"/>
      <family val="0"/>
    </font>
    <font>
      <sz val="8.25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>
      <alignment/>
      <protection/>
    </xf>
    <xf numFmtId="172" fontId="1" fillId="0" borderId="0" xfId="19" applyNumberFormat="1" applyFont="1" applyFill="1" applyBorder="1">
      <alignment/>
      <protection/>
    </xf>
    <xf numFmtId="1" fontId="1" fillId="0" borderId="0" xfId="19" applyNumberFormat="1" applyFont="1" applyFill="1" applyBorder="1">
      <alignment/>
      <protection/>
    </xf>
    <xf numFmtId="0" fontId="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172" fontId="1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2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2" fontId="12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0" borderId="0" xfId="0" applyFont="1" applyAlignment="1">
      <alignment/>
    </xf>
    <xf numFmtId="172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2" fontId="2" fillId="3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GDP_2000_IS_NNJ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E"/>
                <a:ea typeface="Arial CE"/>
                <a:cs typeface="Arial CE"/>
              </a:rPr>
              <a:t>A fejlettség regionális különbségei Magyarországon (2000)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megoldások!$E$104:$E$123</c:f>
              <c:strCache>
                <c:ptCount val="20"/>
                <c:pt idx="0">
                  <c:v>Budapest</c:v>
                </c:pt>
                <c:pt idx="1">
                  <c:v>Győr-Moson-Sopron</c:v>
                </c:pt>
                <c:pt idx="2">
                  <c:v>Fejér</c:v>
                </c:pt>
                <c:pt idx="3">
                  <c:v>Vas</c:v>
                </c:pt>
                <c:pt idx="4">
                  <c:v>Zala</c:v>
                </c:pt>
                <c:pt idx="5">
                  <c:v>Veszprém</c:v>
                </c:pt>
                <c:pt idx="6">
                  <c:v>Komárom-Esztergom</c:v>
                </c:pt>
                <c:pt idx="7">
                  <c:v>Csongrád</c:v>
                </c:pt>
                <c:pt idx="8">
                  <c:v>Tolna</c:v>
                </c:pt>
                <c:pt idx="9">
                  <c:v>Pest</c:v>
                </c:pt>
                <c:pt idx="10">
                  <c:v>Baranya</c:v>
                </c:pt>
                <c:pt idx="11">
                  <c:v>Hajdú-Bihar</c:v>
                </c:pt>
                <c:pt idx="12">
                  <c:v>Heves</c:v>
                </c:pt>
                <c:pt idx="13">
                  <c:v>Somogy</c:v>
                </c:pt>
                <c:pt idx="14">
                  <c:v>Bács-Kiskun</c:v>
                </c:pt>
                <c:pt idx="15">
                  <c:v>Jász-Nagykun-Szolnok</c:v>
                </c:pt>
                <c:pt idx="16">
                  <c:v>Békés</c:v>
                </c:pt>
                <c:pt idx="17">
                  <c:v>Borsod-Abaúj-Zemplén</c:v>
                </c:pt>
                <c:pt idx="18">
                  <c:v>Nógrád</c:v>
                </c:pt>
                <c:pt idx="19">
                  <c:v>Szabolcs-Szatmár-Bereg</c:v>
                </c:pt>
              </c:strCache>
            </c:strRef>
          </c:cat>
          <c:val>
            <c:numRef>
              <c:f>megoldások!$F$104:$F$123</c:f>
              <c:numCache>
                <c:ptCount val="20"/>
                <c:pt idx="0">
                  <c:v>196.6770782899761</c:v>
                </c:pt>
                <c:pt idx="1">
                  <c:v>134.73364313418182</c:v>
                </c:pt>
                <c:pt idx="2">
                  <c:v>127.77951214576113</c:v>
                </c:pt>
                <c:pt idx="3">
                  <c:v>115.11271278481432</c:v>
                </c:pt>
                <c:pt idx="4">
                  <c:v>85.52437778775219</c:v>
                </c:pt>
                <c:pt idx="5">
                  <c:v>85.40332060001191</c:v>
                </c:pt>
                <c:pt idx="6">
                  <c:v>83.93100342950761</c:v>
                </c:pt>
                <c:pt idx="7">
                  <c:v>83.53527856776537</c:v>
                </c:pt>
                <c:pt idx="8">
                  <c:v>83.26536375058325</c:v>
                </c:pt>
                <c:pt idx="9">
                  <c:v>78.72346616690696</c:v>
                </c:pt>
                <c:pt idx="10">
                  <c:v>76.2826407481133</c:v>
                </c:pt>
                <c:pt idx="11">
                  <c:v>71.35613668943724</c:v>
                </c:pt>
                <c:pt idx="12">
                  <c:v>71.08424867019201</c:v>
                </c:pt>
                <c:pt idx="13">
                  <c:v>68.54004095543308</c:v>
                </c:pt>
                <c:pt idx="14">
                  <c:v>68.16456100408278</c:v>
                </c:pt>
                <c:pt idx="15">
                  <c:v>67.13108755837682</c:v>
                </c:pt>
                <c:pt idx="16">
                  <c:v>66.39168065402876</c:v>
                </c:pt>
                <c:pt idx="17">
                  <c:v>65.44669440706615</c:v>
                </c:pt>
                <c:pt idx="18">
                  <c:v>54.87696524413447</c:v>
                </c:pt>
                <c:pt idx="19">
                  <c:v>54.562479668870246</c:v>
                </c:pt>
              </c:numCache>
            </c:numRef>
          </c:val>
        </c:ser>
        <c:axId val="34309363"/>
        <c:axId val="40348812"/>
      </c:barChart>
      <c:catAx>
        <c:axId val="3430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40348812"/>
        <c:crosses val="autoZero"/>
        <c:auto val="1"/>
        <c:lblOffset val="100"/>
        <c:noMultiLvlLbl val="0"/>
      </c:catAx>
      <c:valAx>
        <c:axId val="4034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GDP/fő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309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tagállamainak csoportosítása két jelzőszám szerint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788143"/>
        <c:axId val="11984424"/>
      </c:scatterChart>
      <c:valAx>
        <c:axId val="8788143"/>
        <c:scaling>
          <c:orientation val="minMax"/>
          <c:max val="67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Aktív népesség aránya (%),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1984424"/>
        <c:crossesAt val="100"/>
        <c:crossBetween val="midCat"/>
        <c:dispUnits/>
      </c:valAx>
      <c:valAx>
        <c:axId val="1198442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8788143"/>
        <c:crossesAt val="56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India és Pakisztán kereskedelemi adatainak alakulása az 1990-es években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Pakisztán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750953"/>
        <c:axId val="31214258"/>
      </c:scatterChart>
      <c:valAx>
        <c:axId val="407509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egy főre jutó export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214258"/>
        <c:crosses val="autoZero"/>
        <c:crossBetween val="midCat"/>
        <c:dispUnits/>
        <c:majorUnit val="20"/>
      </c:valAx>
      <c:valAx>
        <c:axId val="312142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egy főre jutó inport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75095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csatlakozásra váró országok három jelzőszám tükrében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v>népesség</c:v>
          </c:tx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1"/>
          <c:order val="1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2"/>
          <c:order val="2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axId val="12492867"/>
        <c:axId val="45326940"/>
      </c:bubbleChart>
      <c:valAx>
        <c:axId val="1249286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Munkanélküliségi ráta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326940"/>
        <c:crosses val="autoZero"/>
        <c:crossBetween val="midCat"/>
        <c:dispUnits/>
      </c:valAx>
      <c:valAx>
        <c:axId val="453269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2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Tolna megye népességének települési megoszlása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</c:ser>
        <c:bubbleScale val="50"/>
        <c:axId val="5289277"/>
        <c:axId val="47603494"/>
      </c:bubbleChart>
      <c:valAx>
        <c:axId val="5289277"/>
        <c:scaling>
          <c:orientation val="minMax"/>
          <c:max val="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X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03494"/>
        <c:crosses val="autoZero"/>
        <c:crossBetween val="midCat"/>
        <c:dispUnits/>
      </c:valAx>
      <c:valAx>
        <c:axId val="47603494"/>
        <c:scaling>
          <c:orientation val="minMax"/>
          <c:max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Y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8927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Értéktermelő-képesség és az újonann épített lakások csatornával való ellátottságának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/>
            </c:trendlineLbl>
          </c:trendline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778263"/>
        <c:axId val="30677776"/>
      </c:scatterChart>
      <c:valAx>
        <c:axId val="2577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GDP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77776"/>
        <c:crosses val="autoZero"/>
        <c:crossBetween val="midCat"/>
        <c:dispUnits/>
      </c:valAx>
      <c:valAx>
        <c:axId val="3067777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új, közcsatornával ellátott lakások lakások aránya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8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Arial CE"/>
                <a:ea typeface="Arial CE"/>
                <a:cs typeface="Arial CE"/>
              </a:rPr>
              <a:t>A nyugat-kelet pozíció és az 1 főre jutó jövedelem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Adatsor1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664529"/>
        <c:axId val="1871898"/>
      </c:scatterChart>
      <c:valAx>
        <c:axId val="7664529"/>
        <c:scaling>
          <c:orientation val="minMax"/>
          <c:max val="3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NY-K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1898"/>
        <c:crosses val="autoZero"/>
        <c:crossBetween val="midCat"/>
        <c:dispUnits/>
      </c:valAx>
      <c:valAx>
        <c:axId val="187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egy főre eső jövedelem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4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Tolna megye kistérségeinek fejelttsége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axId val="16847083"/>
        <c:axId val="17406020"/>
      </c:radarChart>
      <c:catAx>
        <c:axId val="168470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06020"/>
        <c:crosses val="autoZero"/>
        <c:auto val="1"/>
        <c:lblOffset val="100"/>
        <c:noMultiLvlLbl val="0"/>
      </c:catAx>
      <c:valAx>
        <c:axId val="1740602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6847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A fejlettség területi egyenlőtlenségei Tolna megyében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axId val="22436453"/>
        <c:axId val="601486"/>
      </c:radarChart>
      <c:catAx>
        <c:axId val="224364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486"/>
        <c:crosses val="autoZero"/>
        <c:auto val="1"/>
        <c:lblOffset val="100"/>
        <c:noMultiLvlLbl val="0"/>
      </c:catAx>
      <c:valAx>
        <c:axId val="6014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436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 jövedelmek és a telefonok területi egyenlőtlenségei 2000-ben az Észak-Alföldön Lorenz-görbe alapjan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jövedelmek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telefonok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13375"/>
        <c:axId val="48720376"/>
      </c:scatterChart>
      <c:valAx>
        <c:axId val="54133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20376"/>
        <c:crosses val="autoZero"/>
        <c:crossBetween val="midCat"/>
        <c:dispUnits/>
        <c:majorUnit val="10"/>
      </c:valAx>
      <c:valAx>
        <c:axId val="487203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3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Az egy főre jutó jövedelem kistérségek közötti egyenlőtlenségeinek változása 1990-ről 2000-re az Észak-Alföldön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2000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830201"/>
        <c:axId val="54036354"/>
      </c:scatterChart>
      <c:valAx>
        <c:axId val="358302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36354"/>
        <c:crosses val="autoZero"/>
        <c:crossBetween val="midCat"/>
        <c:dispUnits/>
        <c:majorUnit val="10"/>
      </c:valAx>
      <c:valAx>
        <c:axId val="540363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30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A fejlettség regionális különbségének változása Magyarországon
(1994-2000)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1994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axId val="27594989"/>
        <c:axId val="47028310"/>
      </c:barChart>
      <c:catAx>
        <c:axId val="27594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/>
            </a:pPr>
          </a:p>
        </c:txPr>
        <c:crossAx val="47028310"/>
        <c:crosses val="autoZero"/>
        <c:auto val="1"/>
        <c:lblOffset val="100"/>
        <c:noMultiLvlLbl val="0"/>
      </c:catAx>
      <c:valAx>
        <c:axId val="47028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GDP/fő (ország=100%)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4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Észak-Alföld néhány kitüntetett pontja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közeli kistérségközpontok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geometriai középpont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népesség súlypont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v>jövedelem súlypont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565139"/>
        <c:axId val="14868524"/>
      </c:scatterChart>
      <c:valAx>
        <c:axId val="16565139"/>
        <c:scaling>
          <c:orientation val="minMax"/>
          <c:max val="19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Ny-K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8524"/>
        <c:crosses val="autoZero"/>
        <c:crossBetween val="midCat"/>
        <c:dispUnits/>
      </c:valAx>
      <c:valAx>
        <c:axId val="14868524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É-D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51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A telefonellátottság alakulása Borsod-Abaúj-Zemplén megyében és Budapesten az 1990-es években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Borsod-Abaúj-Zemplén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Budapest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07853"/>
        <c:axId val="63499766"/>
      </c:lineChart>
      <c:catAx>
        <c:axId val="6670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9766"/>
        <c:crosses val="autoZero"/>
        <c:auto val="1"/>
        <c:lblOffset val="100"/>
        <c:noMultiLvlLbl val="0"/>
      </c:catAx>
      <c:valAx>
        <c:axId val="63499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07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A telefonellátottság alakulása Borsod-Abaúj-Zemplén megyében és Budapesten (az ezer lakosra jutó telefonvonalak bázisindexe alapján)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Borsod-Abaúj-Zemplén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Budapest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26983"/>
        <c:axId val="43207392"/>
      </c:lineChart>
      <c:catAx>
        <c:axId val="346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7392"/>
        <c:crosses val="autoZero"/>
        <c:auto val="1"/>
        <c:lblOffset val="100"/>
        <c:noMultiLvlLbl val="0"/>
      </c:catAx>
      <c:valAx>
        <c:axId val="43207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6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Budapest, Fejér és Győr-Moson-Sopron megye évi gazdasági fejlődése az 1990-es években (egy főre jutó GDP láncindexe alapján)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Budapest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Fejér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Győr-Moson-Sopron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322209"/>
        <c:axId val="10137834"/>
      </c:lineChart>
      <c:catAx>
        <c:axId val="5332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7834"/>
        <c:crosses val="autoZero"/>
        <c:auto val="1"/>
        <c:lblOffset val="100"/>
        <c:noMultiLvlLbl val="0"/>
      </c:catAx>
      <c:valAx>
        <c:axId val="10137834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2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 regionális fejlettségi különbségek alakulása az Egyesült Királyságban 1950-től napjainkig (az egy főre jutó GDP alapján)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131643"/>
        <c:axId val="15858196"/>
      </c:scatterChart>
      <c:val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58196"/>
        <c:crosses val="autoZero"/>
        <c:crossBetween val="midCat"/>
        <c:dispUnits/>
      </c:valAx>
      <c:valAx>
        <c:axId val="1585819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% (országos átlag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31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8506037"/>
        <c:axId val="9445470"/>
      </c:barChart>
      <c:catAx>
        <c:axId val="850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korcsoportok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45470"/>
        <c:crosses val="autoZero"/>
        <c:auto val="1"/>
        <c:lblOffset val="100"/>
        <c:noMultiLvlLbl val="0"/>
      </c:catAx>
      <c:valAx>
        <c:axId val="9445470"/>
        <c:scaling>
          <c:orientation val="minMax"/>
          <c:min val="-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8506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Az EU tagállamainak csoportosítása két jelzőszám szerint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900367"/>
        <c:axId val="26885576"/>
      </c:scatterChart>
      <c:valAx>
        <c:axId val="17900367"/>
        <c:scaling>
          <c:orientation val="minMax"/>
          <c:max val="67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Aktív népesség aránya (%),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low"/>
        <c:crossAx val="26885576"/>
        <c:crossesAt val="100"/>
        <c:crossBetween val="midCat"/>
        <c:dispUnits/>
      </c:valAx>
      <c:valAx>
        <c:axId val="2688557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low"/>
        <c:crossAx val="17900367"/>
        <c:crossesAt val="56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India és Pakisztán kereskedelemi adatainak alakulása az 1990-es években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Pakisztán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643593"/>
        <c:axId val="30248018"/>
      </c:scatterChart>
      <c:valAx>
        <c:axId val="406435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48018"/>
        <c:crosses val="autoZero"/>
        <c:crossBetween val="midCat"/>
        <c:dispUnits/>
      </c:valAx>
      <c:valAx>
        <c:axId val="3024801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4359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csatlakozásra váró országok három jelzőszám tükrében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v>népesség</c:v>
          </c:tx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1"/>
          <c:order val="1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2"/>
          <c:order val="2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axId val="3796707"/>
        <c:axId val="34170364"/>
      </c:bubbleChart>
      <c:valAx>
        <c:axId val="37967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Munkanélküliségi ráta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170364"/>
        <c:crosses val="autoZero"/>
        <c:crossBetween val="midCat"/>
        <c:dispUnits/>
      </c:valAx>
      <c:valAx>
        <c:axId val="341703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6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Tolna megye népességének települési megoszlása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bubbleSize>
        </c:ser>
        <c:bubbleScale val="50"/>
        <c:axId val="39097821"/>
        <c:axId val="16336070"/>
      </c:bubbleChart>
      <c:valAx>
        <c:axId val="390978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336070"/>
        <c:crosses val="autoZero"/>
        <c:crossBetween val="midCat"/>
        <c:dispUnits/>
      </c:valAx>
      <c:valAx>
        <c:axId val="16336070"/>
        <c:scaling>
          <c:orientation val="minMax"/>
          <c:max val="-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9782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A népesség korosztályos megoszlása Európa országaiban (1998)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&lt;25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25-64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&gt;=65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601607"/>
        <c:axId val="51196736"/>
      </c:barChart>
      <c:catAx>
        <c:axId val="20601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50" b="0" i="0" u="none" baseline="0"/>
            </a:pPr>
          </a:p>
        </c:txPr>
        <c:crossAx val="51196736"/>
        <c:crosses val="autoZero"/>
        <c:auto val="1"/>
        <c:lblOffset val="100"/>
        <c:noMultiLvlLbl val="0"/>
      </c:catAx>
      <c:valAx>
        <c:axId val="51196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1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Tolna megye kistérségeinek fejelttsége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megoldások!#REF!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axId val="12806903"/>
        <c:axId val="48153264"/>
      </c:radarChart>
      <c:catAx>
        <c:axId val="128069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53264"/>
        <c:crosses val="autoZero"/>
        <c:auto val="1"/>
        <c:lblOffset val="100"/>
        <c:noMultiLvlLbl val="0"/>
      </c:catAx>
      <c:valAx>
        <c:axId val="4815326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280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A fejlettség területi egyenlőtlenségei Tolna megyében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v>egy lakosra jutó jövedelem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125.07433450724213</c:v>
              </c:pt>
              <c:pt idx="1">
                <c:v>107.34150217036694</c:v>
              </c:pt>
              <c:pt idx="2">
                <c:v>90.01147559492702</c:v>
              </c:pt>
              <c:pt idx="3">
                <c:v>87.98483541944981</c:v>
              </c:pt>
              <c:pt idx="4">
                <c:v>72.8056300525166</c:v>
              </c:pt>
            </c:numLit>
          </c:val>
        </c:ser>
        <c:ser>
          <c:idx val="1"/>
          <c:order val="1"/>
          <c:tx>
            <c:v>ezer lakosra jutó telefonvonal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99.77140914112341</c:v>
              </c:pt>
              <c:pt idx="1">
                <c:v>105.19429741742572</c:v>
              </c:pt>
              <c:pt idx="2">
                <c:v>97.49348909722364</c:v>
              </c:pt>
              <c:pt idx="3">
                <c:v>96.67346108280182</c:v>
              </c:pt>
              <c:pt idx="4">
                <c:v>93.96125564546585</c:v>
              </c:pt>
            </c:numLit>
          </c:val>
        </c:ser>
        <c:ser>
          <c:idx val="2"/>
          <c:order val="2"/>
          <c:tx>
            <c:v>ezer lakosra jutó személygépkocsi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101.66813075836585</c:v>
              </c:pt>
              <c:pt idx="1">
                <c:v>108.78219899824408</c:v>
              </c:pt>
              <c:pt idx="2">
                <c:v>102.88408491259415</c:v>
              </c:pt>
              <c:pt idx="3">
                <c:v>91.34853836342168</c:v>
              </c:pt>
              <c:pt idx="4">
                <c:v>84.83083485153446</c:v>
              </c:pt>
            </c:numLit>
          </c:val>
        </c:ser>
        <c:ser>
          <c:idx val="3"/>
          <c:order val="3"/>
          <c:tx>
            <c:v>reciprok munkanélküliek aránya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118.3573886423519</c:v>
              </c:pt>
              <c:pt idx="1">
                <c:v>106.29849501637155</c:v>
              </c:pt>
              <c:pt idx="2">
                <c:v>121.17952620641776</c:v>
              </c:pt>
              <c:pt idx="3">
                <c:v>96.78320706661123</c:v>
              </c:pt>
              <c:pt idx="4">
                <c:v>71.47657851872542</c:v>
              </c:pt>
            </c:numLit>
          </c:val>
        </c:ser>
        <c:axId val="30726193"/>
        <c:axId val="8100282"/>
      </c:radarChart>
      <c:catAx>
        <c:axId val="307261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00282"/>
        <c:crosses val="autoZero"/>
        <c:auto val="1"/>
        <c:lblOffset val="100"/>
        <c:noMultiLvlLbl val="0"/>
      </c:catAx>
      <c:valAx>
        <c:axId val="81002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26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 jövedelmek és a telefonok területi egyenlőtlenségei 2000-ben az Észak-Alföldön Lorenz-görbe alapjan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jövedelmek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telefonok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93675"/>
        <c:axId val="52143076"/>
      </c:scatterChart>
      <c:valAx>
        <c:axId val="579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3076"/>
        <c:crosses val="autoZero"/>
        <c:crossBetween val="midCat"/>
        <c:dispUnits/>
      </c:valAx>
      <c:valAx>
        <c:axId val="5214307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5793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Az egy főre jutó jövedelem kistérségek közötti egyenlőtlenségeinek változása 1990-ről 2000-re az Észak-Alföldön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2000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634501"/>
        <c:axId val="62839598"/>
      </c:scatterChart>
      <c:valAx>
        <c:axId val="6663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9598"/>
        <c:crosses val="autoZero"/>
        <c:crossBetween val="midCat"/>
        <c:dispUnits/>
      </c:valAx>
      <c:valAx>
        <c:axId val="62839598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66634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Gazdasági értéktermelő-képesség és az újonann épített lakások csatornával való ellátottságának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/>
            </c:trendlineLbl>
          </c:trendline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Lit>
              <c:ptCount val="20"/>
              <c:pt idx="0">
                <c:v>57.6</c:v>
              </c:pt>
              <c:pt idx="1">
                <c:v>69</c:v>
              </c:pt>
              <c:pt idx="2">
                <c:v>64.8</c:v>
              </c:pt>
              <c:pt idx="3">
                <c:v>61</c:v>
              </c:pt>
              <c:pt idx="4">
                <c:v>94.2</c:v>
              </c:pt>
              <c:pt idx="5">
                <c:v>65.6</c:v>
              </c:pt>
              <c:pt idx="6">
                <c:v>55.5</c:v>
              </c:pt>
              <c:pt idx="7">
                <c:v>94.6</c:v>
              </c:pt>
              <c:pt idx="8">
                <c:v>55.9</c:v>
              </c:pt>
              <c:pt idx="9">
                <c:v>71.8</c:v>
              </c:pt>
              <c:pt idx="10">
                <c:v>63.7</c:v>
              </c:pt>
              <c:pt idx="11">
                <c:v>88.9</c:v>
              </c:pt>
              <c:pt idx="12">
                <c:v>59.6</c:v>
              </c:pt>
              <c:pt idx="13">
                <c:v>67.9</c:v>
              </c:pt>
              <c:pt idx="14">
                <c:v>70.8</c:v>
              </c:pt>
              <c:pt idx="15">
                <c:v>53.8</c:v>
              </c:pt>
              <c:pt idx="16">
                <c:v>73.1</c:v>
              </c:pt>
              <c:pt idx="17">
                <c:v>77.6</c:v>
              </c:pt>
              <c:pt idx="18">
                <c:v>84.2</c:v>
              </c:pt>
              <c:pt idx="19">
                <c:v>83.2</c:v>
              </c:pt>
            </c:numLit>
          </c:yVal>
          <c:smooth val="0"/>
        </c:ser>
        <c:axId val="28685471"/>
        <c:axId val="56842648"/>
      </c:scatterChart>
      <c:valAx>
        <c:axId val="2868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GDP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42648"/>
        <c:crosses val="autoZero"/>
        <c:crossBetween val="midCat"/>
        <c:dispUnits/>
      </c:valAx>
      <c:valAx>
        <c:axId val="5684264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új, közcsatornával ellátott lakások lakások aránya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5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Arial CE"/>
                <a:ea typeface="Arial CE"/>
                <a:cs typeface="Arial CE"/>
              </a:rPr>
              <a:t>A nyugat-kelet pozíció és az 1 főre jutó jövedelem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Adatsor1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Lineáris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name>Exponenciális</c:name>
            <c:spPr>
              <a:ln w="25400">
                <a:solidFill>
                  <a:srgbClr val="008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name>Polinomiális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821785"/>
        <c:axId val="40851746"/>
      </c:scatterChart>
      <c:valAx>
        <c:axId val="41821785"/>
        <c:scaling>
          <c:orientation val="minMax"/>
          <c:max val="3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NY-K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1746"/>
        <c:crosses val="autoZero"/>
        <c:crossBetween val="midCat"/>
        <c:dispUnits/>
      </c:valAx>
      <c:valAx>
        <c:axId val="4085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egy főre eső jövedelem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217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tagállamainak csoportosítása két jelzőszám szerint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121395"/>
        <c:axId val="20657100"/>
      </c:scatterChart>
      <c:valAx>
        <c:axId val="32121395"/>
        <c:scaling>
          <c:orientation val="minMax"/>
          <c:max val="67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Aktív népesség aránya (%),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0657100"/>
        <c:crossesAt val="100"/>
        <c:crossBetween val="midCat"/>
        <c:dispUnits/>
      </c:valAx>
      <c:valAx>
        <c:axId val="2065710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2121395"/>
        <c:crossesAt val="56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India és Pakisztán kereskedelemi adatainak alakulása az 1990-es években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Pakisztán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696173"/>
        <c:axId val="62612374"/>
      </c:scatterChart>
      <c:valAx>
        <c:axId val="516961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egy főre jutó export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612374"/>
        <c:crosses val="autoZero"/>
        <c:crossBetween val="midCat"/>
        <c:dispUnits/>
        <c:majorUnit val="20"/>
      </c:valAx>
      <c:valAx>
        <c:axId val="626123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egy főre jutó inport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69617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csatlakozásra váró országok három jelzőszám tükrében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v>népesség</c:v>
          </c:tx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1"/>
          <c:order val="1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2"/>
          <c:order val="2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axId val="26640455"/>
        <c:axId val="38437504"/>
      </c:bubbleChart>
      <c:valAx>
        <c:axId val="2664045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Munkanélküliségi ráta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437504"/>
        <c:crosses val="autoZero"/>
        <c:crossBetween val="midCat"/>
        <c:dispUnits/>
      </c:valAx>
      <c:valAx>
        <c:axId val="384375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0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Tolna megye népességének települési megoszlása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</c:ser>
        <c:bubbleScale val="50"/>
        <c:axId val="10393217"/>
        <c:axId val="26430090"/>
      </c:bubbleChart>
      <c:valAx>
        <c:axId val="10393217"/>
        <c:scaling>
          <c:orientation val="minMax"/>
          <c:max val="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X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30090"/>
        <c:crosses val="autoZero"/>
        <c:crossBetween val="midCat"/>
        <c:dispUnits/>
      </c:valAx>
      <c:valAx>
        <c:axId val="26430090"/>
        <c:scaling>
          <c:orientation val="minMax"/>
          <c:max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Y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39321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E"/>
                <a:ea typeface="Arial CE"/>
                <a:cs typeface="Arial CE"/>
              </a:rPr>
              <a:t>A korszerkezet Szlovákiában (1998)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33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Értéktermelő-képesség és az újonann épített lakások csatornával való ellátottságának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/>
            </c:trendlineLbl>
          </c:trendline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544219"/>
        <c:axId val="60462516"/>
      </c:scatterChart>
      <c:valAx>
        <c:axId val="3654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GDP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62516"/>
        <c:crosses val="autoZero"/>
        <c:crossBetween val="midCat"/>
        <c:dispUnits/>
      </c:valAx>
      <c:valAx>
        <c:axId val="6046251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új, közcsatornával ellátott lakások lakások aránya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442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Arial CE"/>
                <a:ea typeface="Arial CE"/>
                <a:cs typeface="Arial CE"/>
              </a:rPr>
              <a:t>A nyugat-kelet pozíció és az 1 főre jutó jövedelem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Adatsor1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291733"/>
        <c:axId val="65625598"/>
      </c:scatterChart>
      <c:valAx>
        <c:axId val="7291733"/>
        <c:scaling>
          <c:orientation val="minMax"/>
          <c:max val="3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NY-K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25598"/>
        <c:crosses val="autoZero"/>
        <c:crossBetween val="midCat"/>
        <c:dispUnits/>
      </c:valAx>
      <c:valAx>
        <c:axId val="6562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egy főre eső jövedelem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91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Tolna megye kistérségeinek fejelttsége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axId val="53759471"/>
        <c:axId val="14073192"/>
      </c:radarChart>
      <c:catAx>
        <c:axId val="53759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073192"/>
        <c:crosses val="autoZero"/>
        <c:auto val="1"/>
        <c:lblOffset val="100"/>
        <c:noMultiLvlLbl val="0"/>
      </c:catAx>
      <c:valAx>
        <c:axId val="1407319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3759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A fejlettség területi egyenlőtlenségei Tolna megyében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axId val="59549865"/>
        <c:axId val="66186738"/>
      </c:radarChart>
      <c:catAx>
        <c:axId val="595498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186738"/>
        <c:crosses val="autoZero"/>
        <c:auto val="1"/>
        <c:lblOffset val="100"/>
        <c:noMultiLvlLbl val="0"/>
      </c:catAx>
      <c:valAx>
        <c:axId val="661867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49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 jövedelmek és a telefonok területi egyenlőtlenségei 2000-ben az Észak-Alföldön Lorenz-görbe alapjan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jövedelmek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telefonok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809731"/>
        <c:axId val="59525532"/>
      </c:scatterChart>
      <c:valAx>
        <c:axId val="588097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25532"/>
        <c:crosses val="autoZero"/>
        <c:crossBetween val="midCat"/>
        <c:dispUnits/>
        <c:majorUnit val="10"/>
      </c:valAx>
      <c:valAx>
        <c:axId val="595255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09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Az egy főre jutó jövedelem kistérségek közötti egyenlőtlenségeinek változása 1990-ről 2000-re az Észak-Alföldön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2000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967741"/>
        <c:axId val="56838758"/>
      </c:scatterChart>
      <c:valAx>
        <c:axId val="659677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38758"/>
        <c:crosses val="autoZero"/>
        <c:crossBetween val="midCat"/>
        <c:dispUnits/>
        <c:majorUnit val="10"/>
      </c:valAx>
      <c:valAx>
        <c:axId val="568387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677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Észak-Alföld néhány kitüntetett pontja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közeli kistérségközpontok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geometriai középpont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népesség súlypont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v>jövedelem súlypont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786775"/>
        <c:axId val="40536656"/>
      </c:scatterChart>
      <c:valAx>
        <c:axId val="41786775"/>
        <c:scaling>
          <c:orientation val="minMax"/>
          <c:max val="19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Ny-K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656"/>
        <c:crosses val="autoZero"/>
        <c:crossBetween val="midCat"/>
        <c:dispUnits/>
      </c:valAx>
      <c:valAx>
        <c:axId val="40536656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É-D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6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A telefonellátottság alakulása Borsod-Abaúj-Zemplén megyében és Budapesten az 1990-es években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Borsod-Abaúj-Zemplén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Budapest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85585"/>
        <c:axId val="62243674"/>
      </c:lineChart>
      <c:catAx>
        <c:axId val="2928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43674"/>
        <c:crosses val="autoZero"/>
        <c:auto val="1"/>
        <c:lblOffset val="100"/>
        <c:noMultiLvlLbl val="0"/>
      </c:catAx>
      <c:valAx>
        <c:axId val="62243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5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A telefonellátottság alakulása Borsod-Abaúj-Zemplén megyében és Budapesten (az ezer lakosra jutó telefonvonalak bázisindexe alapján)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Borsod-Abaúj-Zemplén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Budapest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322155"/>
        <c:axId val="8572804"/>
      </c:lineChart>
      <c:cat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2804"/>
        <c:crosses val="autoZero"/>
        <c:auto val="1"/>
        <c:lblOffset val="100"/>
        <c:noMultiLvlLbl val="0"/>
      </c:catAx>
      <c:valAx>
        <c:axId val="8572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22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Budapest, Fejér és Győr-Moson-Sopron megye évi gazdasági fejlődése az 1990-es években (egy főre jutó GDP láncindexe alapján)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Budapest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Fejér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Győr-Moson-Sopron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046373"/>
        <c:axId val="23308494"/>
      </c:lineChart>
      <c:catAx>
        <c:axId val="1004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8494"/>
        <c:crosses val="autoZero"/>
        <c:auto val="1"/>
        <c:lblOffset val="100"/>
        <c:noMultiLvlLbl val="0"/>
      </c:catAx>
      <c:valAx>
        <c:axId val="23308494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6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A népesség regionális megoszlása a visegrádi országokban (1998)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 regionális fejlettségi különbségek alakulása az Egyesült Királyságban 1950-től napjainkig (az egy főre jutó GDP alapján)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8449855"/>
        <c:axId val="8939832"/>
      </c:scatterChart>
      <c:valAx>
        <c:axId val="844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9832"/>
        <c:crosses val="autoZero"/>
        <c:crossBetween val="midCat"/>
        <c:dispUnits/>
      </c:valAx>
      <c:valAx>
        <c:axId val="893983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% (országos átlag = 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498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Az EU tagállamainak csoportosítása két jelzőszám szerint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349625"/>
        <c:axId val="53037762"/>
      </c:scatterChart>
      <c:valAx>
        <c:axId val="13349625"/>
        <c:scaling>
          <c:orientation val="minMax"/>
          <c:max val="67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Aktív népesség aránya (%),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low"/>
        <c:crossAx val="53037762"/>
        <c:crossesAt val="100"/>
        <c:crossBetween val="midCat"/>
        <c:dispUnits/>
      </c:valAx>
      <c:valAx>
        <c:axId val="5303776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low"/>
        <c:crossAx val="13349625"/>
        <c:crossesAt val="56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India és Pakisztán kereskedelemi adatainak alakulása az 1990-es években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Pakisztán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577811"/>
        <c:axId val="1091436"/>
      </c:scatterChart>
      <c:valAx>
        <c:axId val="75778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91436"/>
        <c:crosses val="autoZero"/>
        <c:crossBetween val="midCat"/>
        <c:dispUnits/>
      </c:valAx>
      <c:valAx>
        <c:axId val="109143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7781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csatlakozásra váró országok három jelzőszám tükrében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v>népesség</c:v>
          </c:tx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1"/>
          <c:order val="1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2"/>
          <c:order val="2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axId val="9822925"/>
        <c:axId val="21297462"/>
      </c:bubbleChart>
      <c:valAx>
        <c:axId val="98229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Munkanélküliségi ráta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1297462"/>
        <c:crosses val="autoZero"/>
        <c:crossBetween val="midCat"/>
        <c:dispUnits/>
      </c:valAx>
      <c:valAx>
        <c:axId val="212974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22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Tolna megye népességének települési megoszlása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bubbleSize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bubbleSize>
        </c:ser>
        <c:bubbleScale val="50"/>
        <c:axId val="57459431"/>
        <c:axId val="47372832"/>
      </c:bubbleChart>
      <c:valAx>
        <c:axId val="5745943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372832"/>
        <c:crosses val="autoZero"/>
        <c:crossBetween val="midCat"/>
        <c:dispUnits/>
      </c:valAx>
      <c:valAx>
        <c:axId val="47372832"/>
        <c:scaling>
          <c:orientation val="minMax"/>
          <c:max val="-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5943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Tolna megye kistérségeinek fejelttsége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'[2]megoldások'!#REF!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val>
        </c:ser>
        <c:axId val="23702305"/>
        <c:axId val="11994154"/>
      </c:radarChart>
      <c:catAx>
        <c:axId val="23702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94154"/>
        <c:crosses val="autoZero"/>
        <c:auto val="1"/>
        <c:lblOffset val="100"/>
        <c:noMultiLvlLbl val="0"/>
      </c:catAx>
      <c:valAx>
        <c:axId val="119941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370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A fejlettség területi egyenlőtlenségei Tolna megyében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v>egy lakosra jutó jövedelem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125.07433450724213</c:v>
              </c:pt>
              <c:pt idx="1">
                <c:v>107.34150217036694</c:v>
              </c:pt>
              <c:pt idx="2">
                <c:v>90.01147559492702</c:v>
              </c:pt>
              <c:pt idx="3">
                <c:v>87.98483541944981</c:v>
              </c:pt>
              <c:pt idx="4">
                <c:v>72.8056300525166</c:v>
              </c:pt>
            </c:numLit>
          </c:val>
        </c:ser>
        <c:ser>
          <c:idx val="1"/>
          <c:order val="1"/>
          <c:tx>
            <c:v>ezer lakosra jutó telefonvonal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99.77140914112341</c:v>
              </c:pt>
              <c:pt idx="1">
                <c:v>105.19429741742572</c:v>
              </c:pt>
              <c:pt idx="2">
                <c:v>97.49348909722364</c:v>
              </c:pt>
              <c:pt idx="3">
                <c:v>96.67346108280182</c:v>
              </c:pt>
              <c:pt idx="4">
                <c:v>93.96125564546585</c:v>
              </c:pt>
            </c:numLit>
          </c:val>
        </c:ser>
        <c:ser>
          <c:idx val="2"/>
          <c:order val="2"/>
          <c:tx>
            <c:v>ezer lakosra jutó személygépkocsi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101.66813075836585</c:v>
              </c:pt>
              <c:pt idx="1">
                <c:v>108.78219899824408</c:v>
              </c:pt>
              <c:pt idx="2">
                <c:v>102.88408491259415</c:v>
              </c:pt>
              <c:pt idx="3">
                <c:v>91.34853836342168</c:v>
              </c:pt>
              <c:pt idx="4">
                <c:v>84.83083485153446</c:v>
              </c:pt>
            </c:numLit>
          </c:val>
        </c:ser>
        <c:ser>
          <c:idx val="3"/>
          <c:order val="3"/>
          <c:tx>
            <c:v>reciprok munkanélküliek aránya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PAKS</c:v>
              </c:pt>
              <c:pt idx="1">
                <c:v>SZEKSZÁRD</c:v>
              </c:pt>
              <c:pt idx="2">
                <c:v>BONYHÁD</c:v>
              </c:pt>
              <c:pt idx="3">
                <c:v>DOMBÓVÁR</c:v>
              </c:pt>
              <c:pt idx="4">
                <c:v>TAMÁSI</c:v>
              </c:pt>
            </c:strLit>
          </c:cat>
          <c:val>
            <c:numLit>
              <c:ptCount val="5"/>
              <c:pt idx="0">
                <c:v>118.3573886423519</c:v>
              </c:pt>
              <c:pt idx="1">
                <c:v>106.29849501637155</c:v>
              </c:pt>
              <c:pt idx="2">
                <c:v>121.17952620641776</c:v>
              </c:pt>
              <c:pt idx="3">
                <c:v>96.78320706661123</c:v>
              </c:pt>
              <c:pt idx="4">
                <c:v>71.47657851872542</c:v>
              </c:pt>
            </c:numLit>
          </c:val>
        </c:ser>
        <c:axId val="40838523"/>
        <c:axId val="32002388"/>
      </c:radarChart>
      <c:catAx>
        <c:axId val="408385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02388"/>
        <c:crosses val="autoZero"/>
        <c:auto val="1"/>
        <c:lblOffset val="100"/>
        <c:noMultiLvlLbl val="0"/>
      </c:catAx>
      <c:valAx>
        <c:axId val="320023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838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 jövedelmek és a telefonok területi egyenlőtlenségei 2000-ben az Észak-Alföldön Lorenz-görbe alapjan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jövedelmek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telefonok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586037"/>
        <c:axId val="42056606"/>
      </c:scatterChart>
      <c:valAx>
        <c:axId val="1958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6606"/>
        <c:crosses val="autoZero"/>
        <c:crossBetween val="midCat"/>
        <c:dispUnits/>
      </c:valAx>
      <c:valAx>
        <c:axId val="4205660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195860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Az egy főre jutó jövedelem kistérségek közötti egyenlőtlenségeinek változása 1990-ről 2000-re az Észak-Alföldön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2000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965135"/>
        <c:axId val="51141896"/>
      </c:scatterChart>
      <c:val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1896"/>
        <c:crosses val="autoZero"/>
        <c:crossBetween val="midCat"/>
        <c:dispUnits/>
      </c:valAx>
      <c:valAx>
        <c:axId val="51141896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42965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Gazdasági értéktermelő-képesség és az újonann épített lakások csatornával való ellátottságának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/>
            </c:trendlineLbl>
          </c:trendline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Lit>
              <c:ptCount val="20"/>
              <c:pt idx="0">
                <c:v>57.6</c:v>
              </c:pt>
              <c:pt idx="1">
                <c:v>69</c:v>
              </c:pt>
              <c:pt idx="2">
                <c:v>64.8</c:v>
              </c:pt>
              <c:pt idx="3">
                <c:v>61</c:v>
              </c:pt>
              <c:pt idx="4">
                <c:v>94.2</c:v>
              </c:pt>
              <c:pt idx="5">
                <c:v>65.6</c:v>
              </c:pt>
              <c:pt idx="6">
                <c:v>55.5</c:v>
              </c:pt>
              <c:pt idx="7">
                <c:v>94.6</c:v>
              </c:pt>
              <c:pt idx="8">
                <c:v>55.9</c:v>
              </c:pt>
              <c:pt idx="9">
                <c:v>71.8</c:v>
              </c:pt>
              <c:pt idx="10">
                <c:v>63.7</c:v>
              </c:pt>
              <c:pt idx="11">
                <c:v>88.9</c:v>
              </c:pt>
              <c:pt idx="12">
                <c:v>59.6</c:v>
              </c:pt>
              <c:pt idx="13">
                <c:v>67.9</c:v>
              </c:pt>
              <c:pt idx="14">
                <c:v>70.8</c:v>
              </c:pt>
              <c:pt idx="15">
                <c:v>53.8</c:v>
              </c:pt>
              <c:pt idx="16">
                <c:v>73.1</c:v>
              </c:pt>
              <c:pt idx="17">
                <c:v>77.6</c:v>
              </c:pt>
              <c:pt idx="18">
                <c:v>84.2</c:v>
              </c:pt>
              <c:pt idx="19">
                <c:v>83.2</c:v>
              </c:pt>
            </c:numLit>
          </c:yVal>
          <c:smooth val="0"/>
        </c:ser>
        <c:axId val="57623881"/>
        <c:axId val="48852882"/>
      </c:scatterChart>
      <c:valAx>
        <c:axId val="576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GDP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2882"/>
        <c:crosses val="autoZero"/>
        <c:crossBetween val="midCat"/>
        <c:dispUnits/>
      </c:valAx>
      <c:valAx>
        <c:axId val="4885288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új, közcsatornával ellátott lakások lakások aránya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238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A korszerkezet különbségei a Benelux államokban (1998)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Arial CE"/>
                <a:ea typeface="Arial CE"/>
                <a:cs typeface="Arial CE"/>
              </a:rPr>
              <a:t>A nyugat-kelet pozíció és az 1 főre jutó jövedelem összefüggése a magyar megyékben (2000)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Adatsor1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Lineáris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name>Exponenciális</c:name>
            <c:spPr>
              <a:ln w="25400">
                <a:solidFill>
                  <a:srgbClr val="008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name>Polinomiális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strRef>
              <c:f>'[2]megoldások'!#REF!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'[2]megoldások'!#REF!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022755"/>
        <c:axId val="64769340"/>
      </c:scatterChart>
      <c:valAx>
        <c:axId val="37022755"/>
        <c:scaling>
          <c:orientation val="minMax"/>
          <c:max val="3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NY-K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9340"/>
        <c:crosses val="autoZero"/>
        <c:crossBetween val="midCat"/>
        <c:dispUnits/>
      </c:valAx>
      <c:valAx>
        <c:axId val="6476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egy főre eső jövedelem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27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tagállamainak csoportosítása két jelzőszám szerint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6053149"/>
        <c:axId val="11825158"/>
      </c:scatterChart>
      <c:valAx>
        <c:axId val="46053149"/>
        <c:scaling>
          <c:orientation val="minMax"/>
          <c:max val="67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Aktív népesség aránya (%),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1825158"/>
        <c:crossesAt val="100"/>
        <c:crossBetween val="midCat"/>
        <c:dispUnits/>
      </c:valAx>
      <c:valAx>
        <c:axId val="1182515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EU15=100%),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6053149"/>
        <c:crossesAt val="56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India és Pakisztán kereskedelemi adatainak alakulása az 1990-es években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Pakisztán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9317559"/>
        <c:axId val="18313712"/>
      </c:scatterChart>
      <c:valAx>
        <c:axId val="393175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egy főre jutó export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13712"/>
        <c:crosses val="autoZero"/>
        <c:crossBetween val="midCat"/>
        <c:dispUnits/>
        <c:majorUnit val="20"/>
      </c:valAx>
      <c:valAx>
        <c:axId val="183137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egy főre jutó inport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31755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Az EU csatlakozásra váró országok három jelzőszám tükrében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v>népesség</c:v>
          </c:tx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bubbleSize>
            <c:numRef>
              <c:f>'[1]megoldások'!#REF!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1"/>
          <c:order val="1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bubbleSize>
            <c:numRef>
              <c:f>'[1]megoldások'!#REF!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ser>
          <c:idx val="2"/>
          <c:order val="2"/>
          <c:spPr>
            <a:noFill/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bubbleSize>
            <c:numRef>
              <c:f>'[1]megoldások'!#REF!</c:f>
              <c:numCache>
                <c:ptCount val="1"/>
                <c:pt idx="0">
                  <c:v>1</c:v>
                </c:pt>
              </c:numCache>
            </c:numRef>
          </c:bubbleSize>
          <c:bubble3D val="1"/>
        </c:ser>
        <c:axId val="30605681"/>
        <c:axId val="7015674"/>
      </c:bubbleChart>
      <c:valAx>
        <c:axId val="306056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Munkanélküliségi ráta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015674"/>
        <c:crosses val="autoZero"/>
        <c:crossBetween val="midCat"/>
        <c:dispUnits/>
      </c:valAx>
      <c:valAx>
        <c:axId val="7015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GDP/fő (PPS, EU15=100%)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05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Tolna megye népességének települési megoszlása (2000)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bubbleSize>
            <c:numRef>
              <c:f>'[1]megoldások'!#REF!</c:f>
              <c:numCach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spPr>
            <a:solidFill>
              <a:srgbClr val="C0C0C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bubbleSize>
            <c:numRef>
              <c:f>'[1]megoldások'!#REF!</c:f>
              <c:numCache>
                <c:ptCount val="1"/>
                <c:pt idx="0">
                  <c:v>1</c:v>
                </c:pt>
              </c:numCache>
            </c:numRef>
          </c:bubbleSize>
        </c:ser>
        <c:bubbleScale val="50"/>
        <c:axId val="63141067"/>
        <c:axId val="31398692"/>
      </c:bubbleChart>
      <c:valAx>
        <c:axId val="63141067"/>
        <c:scaling>
          <c:orientation val="minMax"/>
          <c:max val="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X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398692"/>
        <c:crosses val="autoZero"/>
        <c:crossBetween val="midCat"/>
        <c:dispUnits/>
      </c:valAx>
      <c:valAx>
        <c:axId val="31398692"/>
        <c:scaling>
          <c:orientation val="minMax"/>
          <c:max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Y koordináta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4106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Tolna megye kistérségeinek fejelttsége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axId val="14152773"/>
        <c:axId val="60266094"/>
      </c:radarChart>
      <c:catAx>
        <c:axId val="14152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66094"/>
        <c:crosses val="autoZero"/>
        <c:auto val="1"/>
        <c:lblOffset val="100"/>
        <c:noMultiLvlLbl val="0"/>
      </c:catAx>
      <c:valAx>
        <c:axId val="6026609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4152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A fejlettség területi egyenlőtlenségei Tolna megyében (2000) (megyei átlag=100%)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'[1]megoldások'!#REF!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val>
        </c:ser>
        <c:axId val="5523935"/>
        <c:axId val="49715416"/>
      </c:radarChart>
      <c:catAx>
        <c:axId val="5523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15416"/>
        <c:crosses val="autoZero"/>
        <c:auto val="1"/>
        <c:lblOffset val="100"/>
        <c:noMultiLvlLbl val="0"/>
      </c:catAx>
      <c:valAx>
        <c:axId val="497154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3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 jövedelmek és a telefonok területi egyenlőtlenségei 2000-ben az Észak-Alföldön Lorenz-görbe alapjan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jövedelmek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telefonok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4785561"/>
        <c:axId val="416866"/>
      </c:scatterChart>
      <c:valAx>
        <c:axId val="447855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66"/>
        <c:crosses val="autoZero"/>
        <c:crossBetween val="midCat"/>
        <c:dispUnits/>
        <c:majorUnit val="10"/>
      </c:valAx>
      <c:valAx>
        <c:axId val="4168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85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Az egy főre jutó jövedelem kistérségek közötti egyenlőtlenségeinek változása 1990-ről 2000-re az Észak-Alföldön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1990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2000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'[1]megoldások'!#REF!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'[1]megoldások'!#REF!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51795"/>
        <c:axId val="33766156"/>
      </c:scatterChart>
      <c:valAx>
        <c:axId val="37517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6156"/>
        <c:crosses val="autoZero"/>
        <c:crossBetween val="midCat"/>
        <c:dispUnits/>
        <c:majorUnit val="10"/>
      </c:valAx>
      <c:valAx>
        <c:axId val="337661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/>
                  <a:t>% (kumulált)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Észak-Alföld néhány kitüntetett pontja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3175"/>
          <c:w val="0.708"/>
          <c:h val="0.8045"/>
        </c:manualLayout>
      </c:layout>
      <c:scatterChart>
        <c:scatterStyle val="lineMarker"/>
        <c:varyColors val="0"/>
        <c:ser>
          <c:idx val="1"/>
          <c:order val="0"/>
          <c:tx>
            <c:v>közeli kistérségközpontok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'[1]megoldások'!$C$326:$C$327</c:f>
              <c:numCache>
                <c:ptCount val="2"/>
                <c:pt idx="0">
                  <c:v>154.1525</c:v>
                </c:pt>
                <c:pt idx="1">
                  <c:v>182.29</c:v>
                </c:pt>
              </c:numCache>
            </c:numRef>
          </c:xVal>
          <c:yVal>
            <c:numRef>
              <c:f>'[1]megoldások'!$D$326:$D$327</c:f>
              <c:numCache>
                <c:ptCount val="2"/>
                <c:pt idx="0">
                  <c:v>17.6575</c:v>
                </c:pt>
                <c:pt idx="1">
                  <c:v>34.88333333333333</c:v>
                </c:pt>
              </c:numCache>
            </c:numRef>
          </c:yVal>
          <c:smooth val="0"/>
        </c:ser>
        <c:ser>
          <c:idx val="2"/>
          <c:order val="1"/>
          <c:tx>
            <c:v>geometriai középpont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'[1]megoldások'!$C$328</c:f>
              <c:numCache>
                <c:ptCount val="1"/>
                <c:pt idx="0">
                  <c:v>180.24994320804015</c:v>
                </c:pt>
              </c:numCache>
            </c:numRef>
          </c:xVal>
          <c:yVal>
            <c:numRef>
              <c:f>'[1]megoldások'!$D$328</c:f>
              <c:numCache>
                <c:ptCount val="1"/>
                <c:pt idx="0">
                  <c:v>21.548972414833617</c:v>
                </c:pt>
              </c:numCache>
            </c:numRef>
          </c:yVal>
          <c:smooth val="0"/>
        </c:ser>
        <c:ser>
          <c:idx val="3"/>
          <c:order val="2"/>
          <c:tx>
            <c:v>népesség súlypont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'[1]megoldások'!$C$329:$C$330</c:f>
              <c:numCache>
                <c:ptCount val="2"/>
                <c:pt idx="0">
                  <c:v>178.12468438243747</c:v>
                </c:pt>
                <c:pt idx="1">
                  <c:v>178.7633205340751</c:v>
                </c:pt>
              </c:numCache>
            </c:numRef>
          </c:xVal>
          <c:yVal>
            <c:numRef>
              <c:f>'[1]megoldások'!$D$329:$D$330</c:f>
              <c:numCache>
                <c:ptCount val="2"/>
                <c:pt idx="0">
                  <c:v>18.662355789538182</c:v>
                </c:pt>
                <c:pt idx="1">
                  <c:v>19.108177280454726</c:v>
                </c:pt>
              </c:numCache>
            </c:numRef>
          </c:yVal>
          <c:smooth val="0"/>
        </c:ser>
        <c:ser>
          <c:idx val="4"/>
          <c:order val="3"/>
          <c:tx>
            <c:v>jövedelem súlypont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'[1]megoldások'!$C$331:$C$332</c:f>
              <c:numCache>
                <c:ptCount val="2"/>
                <c:pt idx="0">
                  <c:v>172.35234067897207</c:v>
                </c:pt>
                <c:pt idx="1">
                  <c:v>173.9526934772661</c:v>
                </c:pt>
              </c:numCache>
            </c:numRef>
          </c:xVal>
          <c:yVal>
            <c:numRef>
              <c:f>'[1]megoldások'!$D$331:$D$332</c:f>
              <c:numCache>
                <c:ptCount val="2"/>
                <c:pt idx="0">
                  <c:v>15.943322075423225</c:v>
                </c:pt>
                <c:pt idx="1">
                  <c:v>16.026392194477722</c:v>
                </c:pt>
              </c:numCache>
            </c:numRef>
          </c:yVal>
          <c:smooth val="0"/>
        </c:ser>
        <c:axId val="35459949"/>
        <c:axId val="50704086"/>
      </c:scatterChart>
      <c:valAx>
        <c:axId val="35459949"/>
        <c:scaling>
          <c:orientation val="minMax"/>
          <c:max val="19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Ny-K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086"/>
        <c:crosses val="autoZero"/>
        <c:crossBetween val="midCat"/>
        <c:dispUnits/>
      </c:valAx>
      <c:valAx>
        <c:axId val="50704086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É-D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9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3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Pest megye gazdasági fejlődése (1994-2000)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17441"/>
        <c:axId val="53294922"/>
      </c:lineChart>
      <c:catAx>
        <c:axId val="5811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4922"/>
        <c:crosses val="autoZero"/>
        <c:auto val="1"/>
        <c:lblOffset val="100"/>
        <c:noMultiLvlLbl val="0"/>
      </c:catAx>
      <c:valAx>
        <c:axId val="5329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GDP/fő (ezer Ft/fő)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17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Délkelet-Anglia gazdasági fejlődése az egy főre jutó GDP alapján (1950-1996)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892251"/>
        <c:axId val="21921396"/>
      </c:scatterChart>
      <c:valAx>
        <c:axId val="9892251"/>
        <c:scaling>
          <c:orientation val="minMax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crossAx val="21921396"/>
        <c:crosses val="autoZero"/>
        <c:crossBetween val="midCat"/>
        <c:dispUnits/>
      </c:valAx>
      <c:valAx>
        <c:axId val="2192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százalék (ország=100)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2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Finnország korfája (1998)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férfiak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nők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megoldások!#REF!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megoldások!#REF!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3074837"/>
        <c:axId val="30802622"/>
      </c:barChart>
      <c:catAx>
        <c:axId val="6307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korcsoportok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2622"/>
        <c:crosses val="autoZero"/>
        <c:auto val="1"/>
        <c:lblOffset val="100"/>
        <c:noMultiLvlLbl val="0"/>
      </c:catAx>
      <c:valAx>
        <c:axId val="3080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1000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0" sourceLinked="0"/>
        <c:majorTickMark val="out"/>
        <c:minorTickMark val="none"/>
        <c:tickLblPos val="nextTo"/>
        <c:crossAx val="63074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0.47475</cdr:y>
    </cdr:from>
    <cdr:to>
      <cdr:x>0.49925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Luxemburg</a:t>
          </a:r>
        </a:p>
      </cdr:txBody>
    </cdr:sp>
  </cdr:relSizeAnchor>
  <cdr:relSizeAnchor xmlns:cdr="http://schemas.openxmlformats.org/drawingml/2006/chartDrawing">
    <cdr:from>
      <cdr:x>0.49025</cdr:x>
      <cdr:y>0.446</cdr:y>
    </cdr:from>
    <cdr:to>
      <cdr:x>0.49875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5057775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Belgium</a:t>
          </a:r>
        </a:p>
      </cdr:txBody>
    </cdr:sp>
  </cdr:relSizeAnchor>
  <cdr:relSizeAnchor xmlns:cdr="http://schemas.openxmlformats.org/drawingml/2006/chartDrawing">
    <cdr:from>
      <cdr:x>0.49025</cdr:x>
      <cdr:y>0.37925</cdr:y>
    </cdr:from>
    <cdr:to>
      <cdr:x>0.49925</cdr:x>
      <cdr:y>0.4645</cdr:y>
    </cdr:to>
    <cdr:sp>
      <cdr:nvSpPr>
        <cdr:cNvPr id="3" name="TextBox 3"/>
        <cdr:cNvSpPr txBox="1">
          <a:spLocks noChangeArrowheads="1"/>
        </cdr:cNvSpPr>
      </cdr:nvSpPr>
      <cdr:spPr>
        <a:xfrm>
          <a:off x="5057775" y="0"/>
          <a:ext cx="95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Hollandia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0.46375</cdr:y>
    </cdr:from>
    <cdr:to>
      <cdr:x>0.1565</cdr:x>
      <cdr:y>0.50525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 5 millió fő</a:t>
          </a:r>
        </a:p>
      </cdr:txBody>
    </cdr:sp>
  </cdr:relSizeAnchor>
  <cdr:relSizeAnchor xmlns:cdr="http://schemas.openxmlformats.org/drawingml/2006/chartDrawing">
    <cdr:from>
      <cdr:x>0.644</cdr:x>
      <cdr:y>0.428</cdr:y>
    </cdr:from>
    <cdr:to>
      <cdr:x>0.72475</cdr:x>
      <cdr:y>0.4425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PL</a:t>
          </a:r>
        </a:p>
      </cdr:txBody>
    </cdr:sp>
  </cdr:relSizeAnchor>
  <cdr:relSizeAnchor xmlns:cdr="http://schemas.openxmlformats.org/drawingml/2006/chartDrawing">
    <cdr:from>
      <cdr:x>0.26425</cdr:x>
      <cdr:y>0.44575</cdr:y>
    </cdr:from>
    <cdr:to>
      <cdr:x>0.36175</cdr:x>
      <cdr:y>0.45675</cdr:y>
    </cdr:to>
    <cdr:sp>
      <cdr:nvSpPr>
        <cdr:cNvPr id="3" name="TextBox 3"/>
        <cdr:cNvSpPr txBox="1">
          <a:spLocks noChangeArrowheads="1"/>
        </cdr:cNvSpPr>
      </cdr:nvSpPr>
      <cdr:spPr>
        <a:xfrm>
          <a:off x="155257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RO</a:t>
          </a:r>
        </a:p>
      </cdr:txBody>
    </cdr:sp>
  </cdr:relSizeAnchor>
  <cdr:relSizeAnchor xmlns:cdr="http://schemas.openxmlformats.org/drawingml/2006/chartDrawing">
    <cdr:from>
      <cdr:x>0.0545</cdr:x>
      <cdr:y>0.4425</cdr:y>
    </cdr:from>
    <cdr:to>
      <cdr:x>0.218</cdr:x>
      <cdr:y>0.461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" y="0"/>
          <a:ext cx="962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  <cdr:relSizeAnchor xmlns:cdr="http://schemas.openxmlformats.org/drawingml/2006/chartDrawing">
    <cdr:from>
      <cdr:x>0.27725</cdr:x>
      <cdr:y>0.41175</cdr:y>
    </cdr:from>
    <cdr:to>
      <cdr:x>0.3265</cdr:x>
      <cdr:y>0.42775</cdr:y>
    </cdr:to>
    <cdr:sp>
      <cdr:nvSpPr>
        <cdr:cNvPr id="5" name="TextBox 5"/>
        <cdr:cNvSpPr txBox="1">
          <a:spLocks noChangeArrowheads="1"/>
        </cdr:cNvSpPr>
      </cdr:nvSpPr>
      <cdr:spPr>
        <a:xfrm>
          <a:off x="16287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HU</a:t>
          </a:r>
        </a:p>
      </cdr:txBody>
    </cdr:sp>
  </cdr:relSizeAnchor>
  <cdr:relSizeAnchor xmlns:cdr="http://schemas.openxmlformats.org/drawingml/2006/chartDrawing">
    <cdr:from>
      <cdr:x>0.724</cdr:x>
      <cdr:y>0.4455</cdr:y>
    </cdr:from>
    <cdr:to>
      <cdr:x>0.841</cdr:x>
      <cdr:y>0.47375</cdr:y>
    </cdr:to>
    <cdr:sp>
      <cdr:nvSpPr>
        <cdr:cNvPr id="6" name="TextBox 6"/>
        <cdr:cNvSpPr txBox="1">
          <a:spLocks noChangeArrowheads="1"/>
        </cdr:cNvSpPr>
      </cdr:nvSpPr>
      <cdr:spPr>
        <a:xfrm>
          <a:off x="4267200" y="0"/>
          <a:ext cx="685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</a:t>
          </a:r>
        </a:p>
      </cdr:txBody>
    </cdr:sp>
  </cdr:relSizeAnchor>
  <cdr:relSizeAnchor xmlns:cdr="http://schemas.openxmlformats.org/drawingml/2006/chartDrawing">
    <cdr:from>
      <cdr:x>0.346</cdr:x>
      <cdr:y>0.40425</cdr:y>
    </cdr:from>
    <cdr:to>
      <cdr:x>0.42025</cdr:x>
      <cdr:y>0.421</cdr:y>
    </cdr:to>
    <cdr:sp>
      <cdr:nvSpPr>
        <cdr:cNvPr id="7" name="TextBox 7"/>
        <cdr:cNvSpPr txBox="1">
          <a:spLocks noChangeArrowheads="1"/>
        </cdr:cNvSpPr>
      </cdr:nvSpPr>
      <cdr:spPr>
        <a:xfrm>
          <a:off x="2038350" y="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CZ</a:t>
          </a:r>
        </a:p>
      </cdr:txBody>
    </cdr:sp>
  </cdr:relSizeAnchor>
  <cdr:relSizeAnchor xmlns:cdr="http://schemas.openxmlformats.org/drawingml/2006/chartDrawing">
    <cdr:from>
      <cdr:x>0.19925</cdr:x>
      <cdr:y>0.3775</cdr:y>
    </cdr:from>
    <cdr:to>
      <cdr:x>0.293</cdr:x>
      <cdr:y>0.399</cdr:y>
    </cdr:to>
    <cdr:sp>
      <cdr:nvSpPr>
        <cdr:cNvPr id="8" name="TextBox 8"/>
        <cdr:cNvSpPr txBox="1">
          <a:spLocks noChangeArrowheads="1"/>
        </cdr:cNvSpPr>
      </cdr:nvSpPr>
      <cdr:spPr>
        <a:xfrm>
          <a:off x="1171575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CY</a:t>
          </a:r>
        </a:p>
      </cdr:txBody>
    </cdr:sp>
  </cdr:relSizeAnchor>
  <cdr:relSizeAnchor xmlns:cdr="http://schemas.openxmlformats.org/drawingml/2006/chartDrawing">
    <cdr:from>
      <cdr:x>0.281</cdr:x>
      <cdr:y>0.39325</cdr:y>
    </cdr:from>
    <cdr:to>
      <cdr:x>0.36275</cdr:x>
      <cdr:y>0.40625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SL</a:t>
          </a:r>
        </a:p>
      </cdr:txBody>
    </cdr:sp>
  </cdr:relSizeAnchor>
  <cdr:relSizeAnchor xmlns:cdr="http://schemas.openxmlformats.org/drawingml/2006/chartDrawing">
    <cdr:from>
      <cdr:x>0.281</cdr:x>
      <cdr:y>0.4065</cdr:y>
    </cdr:from>
    <cdr:to>
      <cdr:x>0.35425</cdr:x>
      <cdr:y>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1647825" y="0"/>
          <a:ext cx="428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MT</a:t>
          </a:r>
        </a:p>
      </cdr:txBody>
    </cdr:sp>
  </cdr:relSizeAnchor>
  <cdr:relSizeAnchor xmlns:cdr="http://schemas.openxmlformats.org/drawingml/2006/chartDrawing">
    <cdr:from>
      <cdr:x>0.52975</cdr:x>
      <cdr:y>0.4235</cdr:y>
    </cdr:from>
    <cdr:to>
      <cdr:x>0.592</cdr:x>
      <cdr:y>0.43475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1467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EE</a:t>
          </a:r>
        </a:p>
      </cdr:txBody>
    </cdr:sp>
  </cdr:relSizeAnchor>
  <cdr:relSizeAnchor xmlns:cdr="http://schemas.openxmlformats.org/drawingml/2006/chartDrawing">
    <cdr:from>
      <cdr:x>0.52975</cdr:x>
      <cdr:y>0.44075</cdr:y>
    </cdr:from>
    <cdr:to>
      <cdr:x>0.6125</cdr:x>
      <cdr:y>0.4565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1467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LV</a:t>
          </a:r>
        </a:p>
      </cdr:txBody>
    </cdr:sp>
  </cdr:relSizeAnchor>
  <cdr:relSizeAnchor xmlns:cdr="http://schemas.openxmlformats.org/drawingml/2006/chartDrawing">
    <cdr:from>
      <cdr:x>0.60225</cdr:x>
      <cdr:y>0.43225</cdr:y>
    </cdr:from>
    <cdr:to>
      <cdr:x>0.68675</cdr:x>
      <cdr:y>0.4475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54330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LT</a:t>
          </a:r>
        </a:p>
      </cdr:txBody>
    </cdr:sp>
  </cdr:relSizeAnchor>
  <cdr:relSizeAnchor xmlns:cdr="http://schemas.openxmlformats.org/drawingml/2006/chartDrawing">
    <cdr:from>
      <cdr:x>0.7425</cdr:x>
      <cdr:y>0.4215</cdr:y>
    </cdr:from>
    <cdr:to>
      <cdr:x>0.851</cdr:x>
      <cdr:y>0.4425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371975" y="0"/>
          <a:ext cx="638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SK</a:t>
          </a:r>
        </a:p>
      </cdr:txBody>
    </cdr:sp>
  </cdr:relSizeAnchor>
  <cdr:relSizeAnchor xmlns:cdr="http://schemas.openxmlformats.org/drawingml/2006/chartDrawing">
    <cdr:from>
      <cdr:x>0.17325</cdr:x>
      <cdr:y>0.46375</cdr:y>
    </cdr:from>
    <cdr:to>
      <cdr:x>0.31175</cdr:x>
      <cdr:y>0.47625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019175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 millió fő</a:t>
          </a:r>
        </a:p>
      </cdr:txBody>
    </cdr:sp>
  </cdr:relSizeAnchor>
  <cdr:relSizeAnchor xmlns:cdr="http://schemas.openxmlformats.org/drawingml/2006/chartDrawing">
    <cdr:from>
      <cdr:x>0.124</cdr:x>
      <cdr:y>0.461</cdr:y>
    </cdr:from>
    <cdr:to>
      <cdr:x>0.19925</cdr:x>
      <cdr:y>0.464</cdr:y>
    </cdr:to>
    <cdr:sp>
      <cdr:nvSpPr>
        <cdr:cNvPr id="16" name="Line 16"/>
        <cdr:cNvSpPr>
          <a:spLocks/>
        </cdr:cNvSpPr>
      </cdr:nvSpPr>
      <cdr:spPr>
        <a:xfrm>
          <a:off x="72390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0.46775</cdr:y>
    </cdr:from>
    <cdr:to>
      <cdr:x>0.19925</cdr:x>
      <cdr:y>0.46975</cdr:y>
    </cdr:to>
    <cdr:sp>
      <cdr:nvSpPr>
        <cdr:cNvPr id="17" name="Line 17"/>
        <cdr:cNvSpPr>
          <a:spLocks/>
        </cdr:cNvSpPr>
      </cdr:nvSpPr>
      <cdr:spPr>
        <a:xfrm flipV="1">
          <a:off x="72390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0.68775</cdr:y>
    </cdr:from>
    <cdr:to>
      <cdr:x>0.40775</cdr:x>
      <cdr:y>0.721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10 000 fő</a:t>
          </a:r>
        </a:p>
      </cdr:txBody>
    </cdr:sp>
  </cdr:relSizeAnchor>
  <cdr:relSizeAnchor xmlns:cdr="http://schemas.openxmlformats.org/drawingml/2006/chartDrawing">
    <cdr:from>
      <cdr:x>0.626</cdr:x>
      <cdr:y>0.62025</cdr:y>
    </cdr:from>
    <cdr:to>
      <cdr:x>0.76725</cdr:x>
      <cdr:y>0.666</cdr:y>
    </cdr:to>
    <cdr:sp>
      <cdr:nvSpPr>
        <cdr:cNvPr id="2" name="TextBox 2"/>
        <cdr:cNvSpPr txBox="1">
          <a:spLocks noChangeArrowheads="1"/>
        </cdr:cNvSpPr>
      </cdr:nvSpPr>
      <cdr:spPr>
        <a:xfrm>
          <a:off x="3581400" y="0"/>
          <a:ext cx="809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Szekszárd</a:t>
          </a:r>
        </a:p>
      </cdr:txBody>
    </cdr:sp>
  </cdr:relSizeAnchor>
  <cdr:relSizeAnchor xmlns:cdr="http://schemas.openxmlformats.org/drawingml/2006/chartDrawing">
    <cdr:from>
      <cdr:x>0.5115</cdr:x>
      <cdr:y>0.42975</cdr:y>
    </cdr:from>
    <cdr:to>
      <cdr:x>0.68825</cdr:x>
      <cdr:y>0.464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Budapest (0;0)</a:t>
          </a:r>
        </a:p>
      </cdr:txBody>
    </cdr:sp>
  </cdr:relSizeAnchor>
  <cdr:relSizeAnchor xmlns:cdr="http://schemas.openxmlformats.org/drawingml/2006/chartDrawing">
    <cdr:from>
      <cdr:x>0.3075</cdr:x>
      <cdr:y>0.6115</cdr:y>
    </cdr:from>
    <cdr:to>
      <cdr:x>0.447</cdr:x>
      <cdr:y>0.65125</cdr:y>
    </cdr:to>
    <cdr:sp>
      <cdr:nvSpPr>
        <cdr:cNvPr id="4" name="TextBox 4"/>
        <cdr:cNvSpPr txBox="1">
          <a:spLocks noChangeArrowheads="1"/>
        </cdr:cNvSpPr>
      </cdr:nvSpPr>
      <cdr:spPr>
        <a:xfrm>
          <a:off x="1752600" y="0"/>
          <a:ext cx="800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Dombóvár</a:t>
          </a:r>
        </a:p>
      </cdr:txBody>
    </cdr:sp>
  </cdr:relSizeAnchor>
  <cdr:relSizeAnchor xmlns:cdr="http://schemas.openxmlformats.org/drawingml/2006/chartDrawing">
    <cdr:from>
      <cdr:x>0.687</cdr:x>
      <cdr:y>0.524</cdr:y>
    </cdr:from>
    <cdr:to>
      <cdr:x>0.78525</cdr:x>
      <cdr:y>0.5615</cdr:y>
    </cdr:to>
    <cdr:sp>
      <cdr:nvSpPr>
        <cdr:cNvPr id="5" name="TextBox 5"/>
        <cdr:cNvSpPr txBox="1">
          <a:spLocks noChangeArrowheads="1"/>
        </cdr:cNvSpPr>
      </cdr:nvSpPr>
      <cdr:spPr>
        <a:xfrm>
          <a:off x="392430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Paks</a:t>
          </a:r>
        </a:p>
      </cdr:txBody>
    </cdr:sp>
  </cdr:relSizeAnchor>
  <cdr:relSizeAnchor xmlns:cdr="http://schemas.openxmlformats.org/drawingml/2006/chartDrawing">
    <cdr:from>
      <cdr:x>0.29075</cdr:x>
      <cdr:y>0.6725</cdr:y>
    </cdr:from>
    <cdr:to>
      <cdr:x>0.4475</cdr:x>
      <cdr:y>0.69625</cdr:y>
    </cdr:to>
    <cdr:sp>
      <cdr:nvSpPr>
        <cdr:cNvPr id="6" name="TextBox 6"/>
        <cdr:cNvSpPr txBox="1">
          <a:spLocks noChangeArrowheads="1"/>
        </cdr:cNvSpPr>
      </cdr:nvSpPr>
      <cdr:spPr>
        <a:xfrm>
          <a:off x="1657350" y="0"/>
          <a:ext cx="895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0.36025</cdr:y>
    </cdr:from>
    <cdr:to>
      <cdr:x>0.42</cdr:x>
      <cdr:y>0.36975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LU</a:t>
          </a:r>
        </a:p>
      </cdr:txBody>
    </cdr:sp>
  </cdr:relSizeAnchor>
  <cdr:relSizeAnchor xmlns:cdr="http://schemas.openxmlformats.org/drawingml/2006/chartDrawing">
    <cdr:from>
      <cdr:x>0.58425</cdr:x>
      <cdr:y>0.428</cdr:y>
    </cdr:from>
    <cdr:to>
      <cdr:x>0.6135</cdr:x>
      <cdr:y>0.43925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PO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0.44</cdr:y>
    </cdr:from>
    <cdr:to>
      <cdr:x>0.32525</cdr:x>
      <cdr:y>0.4445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0.441</cdr:x>
      <cdr:y>0.41625</cdr:y>
    </cdr:from>
    <cdr:to>
      <cdr:x>0.4935</cdr:x>
      <cdr:y>0.4205</cdr:y>
    </cdr:to>
    <cdr:sp>
      <cdr:nvSpPr>
        <cdr:cNvPr id="2" name="TextBox 2"/>
        <cdr:cNvSpPr txBox="1">
          <a:spLocks noChangeArrowheads="1"/>
        </cdr:cNvSpPr>
      </cdr:nvSpPr>
      <cdr:spPr>
        <a:xfrm>
          <a:off x="413385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0.41575</cdr:x>
      <cdr:y>0.40425</cdr:y>
    </cdr:from>
    <cdr:to>
      <cdr:x>0.467</cdr:x>
      <cdr:y>0.40875</cdr:y>
    </cdr:to>
    <cdr:sp>
      <cdr:nvSpPr>
        <cdr:cNvPr id="3" name="TextBox 3"/>
        <cdr:cNvSpPr txBox="1">
          <a:spLocks noChangeArrowheads="1"/>
        </cdr:cNvSpPr>
      </cdr:nvSpPr>
      <cdr:spPr>
        <a:xfrm>
          <a:off x="3895725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0.5195</cdr:x>
      <cdr:y>0.40425</cdr:y>
    </cdr:from>
    <cdr:to>
      <cdr:x>0.572</cdr:x>
      <cdr:y>0.409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0.549</cdr:x>
      <cdr:y>0.46625</cdr:y>
    </cdr:from>
    <cdr:to>
      <cdr:x>0.7685</cdr:x>
      <cdr:y>0.471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0" y="0"/>
          <a:ext cx="2057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+ kereskedelmi egyenleg</a:t>
          </a:r>
        </a:p>
      </cdr:txBody>
    </cdr:sp>
  </cdr:relSizeAnchor>
  <cdr:relSizeAnchor xmlns:cdr="http://schemas.openxmlformats.org/drawingml/2006/chartDrawing">
    <cdr:from>
      <cdr:x>0.2255</cdr:x>
      <cdr:y>0.37675</cdr:y>
    </cdr:from>
    <cdr:to>
      <cdr:x>0.441</cdr:x>
      <cdr:y>0.382</cdr:y>
    </cdr:to>
    <cdr:sp>
      <cdr:nvSpPr>
        <cdr:cNvPr id="6" name="TextBox 6"/>
        <cdr:cNvSpPr txBox="1">
          <a:spLocks noChangeArrowheads="1"/>
        </cdr:cNvSpPr>
      </cdr:nvSpPr>
      <cdr:spPr>
        <a:xfrm>
          <a:off x="2114550" y="0"/>
          <a:ext cx="2019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- kereskedelmi egyenleg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0.4635</cdr:y>
    </cdr:from>
    <cdr:to>
      <cdr:x>0.144</cdr:x>
      <cdr:y>0.50525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942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 5 millió fő</a:t>
          </a:r>
        </a:p>
      </cdr:txBody>
    </cdr:sp>
  </cdr:relSizeAnchor>
  <cdr:relSizeAnchor xmlns:cdr="http://schemas.openxmlformats.org/drawingml/2006/chartDrawing">
    <cdr:from>
      <cdr:x>0.6415</cdr:x>
      <cdr:y>0.428</cdr:y>
    </cdr:from>
    <cdr:to>
      <cdr:x>0.724</cdr:x>
      <cdr:y>0.4425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PL</a:t>
          </a:r>
        </a:p>
      </cdr:txBody>
    </cdr:sp>
  </cdr:relSizeAnchor>
  <cdr:relSizeAnchor xmlns:cdr="http://schemas.openxmlformats.org/drawingml/2006/chartDrawing">
    <cdr:from>
      <cdr:x>0.254</cdr:x>
      <cdr:y>0.44575</cdr:y>
    </cdr:from>
    <cdr:to>
      <cdr:x>0.3535</cdr:x>
      <cdr:y>0.4565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RO</a:t>
          </a:r>
        </a:p>
      </cdr:txBody>
    </cdr:sp>
  </cdr:relSizeAnchor>
  <cdr:relSizeAnchor xmlns:cdr="http://schemas.openxmlformats.org/drawingml/2006/chartDrawing">
    <cdr:from>
      <cdr:x>0.03975</cdr:x>
      <cdr:y>0.4425</cdr:y>
    </cdr:from>
    <cdr:to>
      <cdr:x>0.2065</cdr:x>
      <cdr:y>0.461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" y="0"/>
          <a:ext cx="1371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  <cdr:relSizeAnchor xmlns:cdr="http://schemas.openxmlformats.org/drawingml/2006/chartDrawing">
    <cdr:from>
      <cdr:x>0.26725</cdr:x>
      <cdr:y>0.41175</cdr:y>
    </cdr:from>
    <cdr:to>
      <cdr:x>0.3175</cdr:x>
      <cdr:y>0.42775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HU</a:t>
          </a:r>
        </a:p>
      </cdr:txBody>
    </cdr:sp>
  </cdr:relSizeAnchor>
  <cdr:relSizeAnchor xmlns:cdr="http://schemas.openxmlformats.org/drawingml/2006/chartDrawing">
    <cdr:from>
      <cdr:x>0.723</cdr:x>
      <cdr:y>0.44575</cdr:y>
    </cdr:from>
    <cdr:to>
      <cdr:x>0.8425</cdr:x>
      <cdr:y>0.47375</cdr:y>
    </cdr:to>
    <cdr:sp>
      <cdr:nvSpPr>
        <cdr:cNvPr id="6" name="TextBox 6"/>
        <cdr:cNvSpPr txBox="1">
          <a:spLocks noChangeArrowheads="1"/>
        </cdr:cNvSpPr>
      </cdr:nvSpPr>
      <cdr:spPr>
        <a:xfrm>
          <a:off x="596265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</a:t>
          </a:r>
        </a:p>
      </cdr:txBody>
    </cdr:sp>
  </cdr:relSizeAnchor>
  <cdr:relSizeAnchor xmlns:cdr="http://schemas.openxmlformats.org/drawingml/2006/chartDrawing">
    <cdr:from>
      <cdr:x>0.3375</cdr:x>
      <cdr:y>0.40425</cdr:y>
    </cdr:from>
    <cdr:to>
      <cdr:x>0.41325</cdr:x>
      <cdr:y>0.421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0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CZ</a:t>
          </a:r>
        </a:p>
      </cdr:txBody>
    </cdr:sp>
  </cdr:relSizeAnchor>
  <cdr:relSizeAnchor xmlns:cdr="http://schemas.openxmlformats.org/drawingml/2006/chartDrawing">
    <cdr:from>
      <cdr:x>0.18775</cdr:x>
      <cdr:y>0.3775</cdr:y>
    </cdr:from>
    <cdr:to>
      <cdr:x>0.28325</cdr:x>
      <cdr:y>0.39875</cdr:y>
    </cdr:to>
    <cdr:sp>
      <cdr:nvSpPr>
        <cdr:cNvPr id="8" name="TextBox 8"/>
        <cdr:cNvSpPr txBox="1">
          <a:spLocks noChangeArrowheads="1"/>
        </cdr:cNvSpPr>
      </cdr:nvSpPr>
      <cdr:spPr>
        <a:xfrm>
          <a:off x="154305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CY</a:t>
          </a:r>
        </a:p>
      </cdr:txBody>
    </cdr:sp>
  </cdr:relSizeAnchor>
  <cdr:relSizeAnchor xmlns:cdr="http://schemas.openxmlformats.org/drawingml/2006/chartDrawing">
    <cdr:from>
      <cdr:x>0.271</cdr:x>
      <cdr:y>0.393</cdr:y>
    </cdr:from>
    <cdr:to>
      <cdr:x>0.3545</cdr:x>
      <cdr:y>0.40625</cdr:y>
    </cdr:to>
    <cdr:sp>
      <cdr:nvSpPr>
        <cdr:cNvPr id="9" name="TextBox 9"/>
        <cdr:cNvSpPr txBox="1">
          <a:spLocks noChangeArrowheads="1"/>
        </cdr:cNvSpPr>
      </cdr:nvSpPr>
      <cdr:spPr>
        <a:xfrm>
          <a:off x="2228850" y="0"/>
          <a:ext cx="685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SL</a:t>
          </a:r>
        </a:p>
      </cdr:txBody>
    </cdr:sp>
  </cdr:relSizeAnchor>
  <cdr:relSizeAnchor xmlns:cdr="http://schemas.openxmlformats.org/drawingml/2006/chartDrawing">
    <cdr:from>
      <cdr:x>0.271</cdr:x>
      <cdr:y>0.4065</cdr:y>
    </cdr:from>
    <cdr:to>
      <cdr:x>0.346</cdr:x>
      <cdr:y>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2228850" y="0"/>
          <a:ext cx="619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MT</a:t>
          </a:r>
        </a:p>
      </cdr:txBody>
    </cdr:sp>
  </cdr:relSizeAnchor>
  <cdr:relSizeAnchor xmlns:cdr="http://schemas.openxmlformats.org/drawingml/2006/chartDrawing">
    <cdr:from>
      <cdr:x>0.525</cdr:x>
      <cdr:y>0.42325</cdr:y>
    </cdr:from>
    <cdr:to>
      <cdr:x>0.5885</cdr:x>
      <cdr:y>0.43475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24350" y="0"/>
          <a:ext cx="523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EE</a:t>
          </a:r>
        </a:p>
      </cdr:txBody>
    </cdr:sp>
  </cdr:relSizeAnchor>
  <cdr:relSizeAnchor xmlns:cdr="http://schemas.openxmlformats.org/drawingml/2006/chartDrawing">
    <cdr:from>
      <cdr:x>0.525</cdr:x>
      <cdr:y>0.4405</cdr:y>
    </cdr:from>
    <cdr:to>
      <cdr:x>0.6095</cdr:x>
      <cdr:y>0.45625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324350" y="0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LV</a:t>
          </a:r>
        </a:p>
      </cdr:txBody>
    </cdr:sp>
  </cdr:relSizeAnchor>
  <cdr:relSizeAnchor xmlns:cdr="http://schemas.openxmlformats.org/drawingml/2006/chartDrawing">
    <cdr:from>
      <cdr:x>0.599</cdr:x>
      <cdr:y>0.43225</cdr:y>
    </cdr:from>
    <cdr:to>
      <cdr:x>0.68525</cdr:x>
      <cdr:y>0.4475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33950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LT</a:t>
          </a:r>
        </a:p>
      </cdr:txBody>
    </cdr:sp>
  </cdr:relSizeAnchor>
  <cdr:relSizeAnchor xmlns:cdr="http://schemas.openxmlformats.org/drawingml/2006/chartDrawing">
    <cdr:from>
      <cdr:x>0.742</cdr:x>
      <cdr:y>0.4215</cdr:y>
    </cdr:from>
    <cdr:to>
      <cdr:x>0.853</cdr:x>
      <cdr:y>0.4425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115050" y="0"/>
          <a:ext cx="914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SK</a:t>
          </a:r>
        </a:p>
      </cdr:txBody>
    </cdr:sp>
  </cdr:relSizeAnchor>
  <cdr:relSizeAnchor xmlns:cdr="http://schemas.openxmlformats.org/drawingml/2006/chartDrawing">
    <cdr:from>
      <cdr:x>0.161</cdr:x>
      <cdr:y>0.4635</cdr:y>
    </cdr:from>
    <cdr:to>
      <cdr:x>0.30225</cdr:x>
      <cdr:y>0.47625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323975" y="0"/>
          <a:ext cx="1162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 millió fő</a:t>
          </a:r>
        </a:p>
      </cdr:txBody>
    </cdr:sp>
  </cdr:relSizeAnchor>
  <cdr:relSizeAnchor xmlns:cdr="http://schemas.openxmlformats.org/drawingml/2006/chartDrawing">
    <cdr:from>
      <cdr:x>0.11075</cdr:x>
      <cdr:y>0.461</cdr:y>
    </cdr:from>
    <cdr:to>
      <cdr:x>0.18775</cdr:x>
      <cdr:y>0.464</cdr:y>
    </cdr:to>
    <cdr:sp>
      <cdr:nvSpPr>
        <cdr:cNvPr id="16" name="Line 16"/>
        <cdr:cNvSpPr>
          <a:spLocks/>
        </cdr:cNvSpPr>
      </cdr:nvSpPr>
      <cdr:spPr>
        <a:xfrm>
          <a:off x="90487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0.46775</cdr:y>
    </cdr:from>
    <cdr:to>
      <cdr:x>0.18775</cdr:x>
      <cdr:y>0.46975</cdr:y>
    </cdr:to>
    <cdr:sp>
      <cdr:nvSpPr>
        <cdr:cNvPr id="17" name="Line 17"/>
        <cdr:cNvSpPr>
          <a:spLocks/>
        </cdr:cNvSpPr>
      </cdr:nvSpPr>
      <cdr:spPr>
        <a:xfrm flipV="1">
          <a:off x="90487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0.723</cdr:y>
    </cdr:from>
    <cdr:to>
      <cdr:x>0.15875</cdr:x>
      <cdr:y>0.74375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10 000 fő</a:t>
          </a:r>
        </a:p>
      </cdr:txBody>
    </cdr:sp>
  </cdr:relSizeAnchor>
  <cdr:relSizeAnchor xmlns:cdr="http://schemas.openxmlformats.org/drawingml/2006/chartDrawing">
    <cdr:from>
      <cdr:x>0.2225</cdr:x>
      <cdr:y>0.67775</cdr:y>
    </cdr:from>
    <cdr:to>
      <cdr:x>0.3245</cdr:x>
      <cdr:y>0.70675</cdr:y>
    </cdr:to>
    <cdr:sp>
      <cdr:nvSpPr>
        <cdr:cNvPr id="2" name="TextBox 2"/>
        <cdr:cNvSpPr txBox="1">
          <a:spLocks noChangeArrowheads="1"/>
        </cdr:cNvSpPr>
      </cdr:nvSpPr>
      <cdr:spPr>
        <a:xfrm>
          <a:off x="1790700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Szekszárd</a:t>
          </a:r>
        </a:p>
      </cdr:txBody>
    </cdr:sp>
  </cdr:relSizeAnchor>
  <cdr:relSizeAnchor xmlns:cdr="http://schemas.openxmlformats.org/drawingml/2006/chartDrawing">
    <cdr:from>
      <cdr:x>0.17875</cdr:x>
      <cdr:y>0.55225</cdr:y>
    </cdr:from>
    <cdr:to>
      <cdr:x>0.36225</cdr:x>
      <cdr:y>0.573</cdr:y>
    </cdr:to>
    <cdr:sp>
      <cdr:nvSpPr>
        <cdr:cNvPr id="3" name="TextBox 3"/>
        <cdr:cNvSpPr txBox="1">
          <a:spLocks noChangeArrowheads="1"/>
        </cdr:cNvSpPr>
      </cdr:nvSpPr>
      <cdr:spPr>
        <a:xfrm>
          <a:off x="1438275" y="0"/>
          <a:ext cx="1476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Budapest (0;0)</a:t>
          </a:r>
        </a:p>
      </cdr:txBody>
    </cdr:sp>
  </cdr:relSizeAnchor>
  <cdr:relSizeAnchor xmlns:cdr="http://schemas.openxmlformats.org/drawingml/2006/chartDrawing">
    <cdr:from>
      <cdr:x>0.05525</cdr:x>
      <cdr:y>0.66775</cdr:y>
    </cdr:from>
    <cdr:to>
      <cdr:x>0.15975</cdr:x>
      <cdr:y>0.69325</cdr:y>
    </cdr:to>
    <cdr:sp>
      <cdr:nvSpPr>
        <cdr:cNvPr id="4" name="TextBox 4"/>
        <cdr:cNvSpPr txBox="1">
          <a:spLocks noChangeArrowheads="1"/>
        </cdr:cNvSpPr>
      </cdr:nvSpPr>
      <cdr:spPr>
        <a:xfrm>
          <a:off x="438150" y="0"/>
          <a:ext cx="838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Dombóvár</a:t>
          </a:r>
        </a:p>
      </cdr:txBody>
    </cdr:sp>
  </cdr:relSizeAnchor>
  <cdr:relSizeAnchor xmlns:cdr="http://schemas.openxmlformats.org/drawingml/2006/chartDrawing">
    <cdr:from>
      <cdr:x>0.2725</cdr:x>
      <cdr:y>0.6115</cdr:y>
    </cdr:from>
    <cdr:to>
      <cdr:x>0.319</cdr:x>
      <cdr:y>0.63575</cdr:y>
    </cdr:to>
    <cdr:sp>
      <cdr:nvSpPr>
        <cdr:cNvPr id="5" name="TextBox 5"/>
        <cdr:cNvSpPr txBox="1">
          <a:spLocks noChangeArrowheads="1"/>
        </cdr:cNvSpPr>
      </cdr:nvSpPr>
      <cdr:spPr>
        <a:xfrm>
          <a:off x="2190750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Paks</a:t>
          </a:r>
        </a:p>
      </cdr:txBody>
    </cdr:sp>
  </cdr:relSizeAnchor>
  <cdr:relSizeAnchor xmlns:cdr="http://schemas.openxmlformats.org/drawingml/2006/chartDrawing">
    <cdr:from>
      <cdr:x>0.01475</cdr:x>
      <cdr:y>0.70775</cdr:y>
    </cdr:from>
    <cdr:to>
      <cdr:x>0.133</cdr:x>
      <cdr:y>0.723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0"/>
          <a:ext cx="952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0.62675</cdr:y>
    </cdr:from>
    <cdr:to>
      <cdr:x>0.261</cdr:x>
      <cdr:y>0.6405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3209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Balmazújváros</a:t>
          </a:r>
        </a:p>
      </cdr:txBody>
    </cdr:sp>
  </cdr:relSizeAnchor>
  <cdr:relSizeAnchor xmlns:cdr="http://schemas.openxmlformats.org/drawingml/2006/chartDrawing">
    <cdr:from>
      <cdr:x>0.66375</cdr:x>
      <cdr:y>0.46525</cdr:y>
    </cdr:from>
    <cdr:to>
      <cdr:x>0.959</cdr:x>
      <cdr:y>0.479</cdr:y>
    </cdr:to>
    <cdr:sp>
      <cdr:nvSpPr>
        <cdr:cNvPr id="2" name="TextBox 2"/>
        <cdr:cNvSpPr txBox="1">
          <a:spLocks noChangeArrowheads="1"/>
        </cdr:cNvSpPr>
      </cdr:nvSpPr>
      <cdr:spPr>
        <a:xfrm>
          <a:off x="8620125" y="0"/>
          <a:ext cx="3838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Hajdúböszörmény</a:t>
          </a:r>
        </a:p>
      </cdr:txBody>
    </cdr:sp>
  </cdr:relSizeAnchor>
  <cdr:relSizeAnchor xmlns:cdr="http://schemas.openxmlformats.org/drawingml/2006/chartDrawing">
    <cdr:from>
      <cdr:x>0.66375</cdr:x>
      <cdr:y>0.63375</cdr:y>
    </cdr:from>
    <cdr:to>
      <cdr:x>0.76625</cdr:x>
      <cdr:y>0.64725</cdr:y>
    </cdr:to>
    <cdr:sp>
      <cdr:nvSpPr>
        <cdr:cNvPr id="3" name="TextBox 3"/>
        <cdr:cNvSpPr txBox="1">
          <a:spLocks noChangeArrowheads="1"/>
        </cdr:cNvSpPr>
      </cdr:nvSpPr>
      <cdr:spPr>
        <a:xfrm>
          <a:off x="8620125" y="0"/>
          <a:ext cx="1333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1990</a:t>
          </a:r>
        </a:p>
      </cdr:txBody>
    </cdr:sp>
  </cdr:relSizeAnchor>
  <cdr:relSizeAnchor xmlns:cdr="http://schemas.openxmlformats.org/drawingml/2006/chartDrawing">
    <cdr:from>
      <cdr:x>0.683</cdr:x>
      <cdr:y>0.6195</cdr:y>
    </cdr:from>
    <cdr:to>
      <cdr:x>0.7865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8867775" y="0"/>
          <a:ext cx="1343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0.4845</cdr:x>
      <cdr:y>0.656</cdr:y>
    </cdr:from>
    <cdr:to>
      <cdr:x>0.58825</cdr:x>
      <cdr:y>0.66975</cdr:y>
    </cdr:to>
    <cdr:sp>
      <cdr:nvSpPr>
        <cdr:cNvPr id="5" name="TextBox 5"/>
        <cdr:cNvSpPr txBox="1">
          <a:spLocks noChangeArrowheads="1"/>
        </cdr:cNvSpPr>
      </cdr:nvSpPr>
      <cdr:spPr>
        <a:xfrm>
          <a:off x="6286500" y="0"/>
          <a:ext cx="1352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1990</a:t>
          </a:r>
        </a:p>
      </cdr:txBody>
    </cdr:sp>
  </cdr:relSizeAnchor>
  <cdr:relSizeAnchor xmlns:cdr="http://schemas.openxmlformats.org/drawingml/2006/chartDrawing">
    <cdr:from>
      <cdr:x>0.562</cdr:x>
      <cdr:y>0.642</cdr:y>
    </cdr:from>
    <cdr:to>
      <cdr:x>0.66375</cdr:x>
      <cdr:y>0.65575</cdr:y>
    </cdr:to>
    <cdr:sp>
      <cdr:nvSpPr>
        <cdr:cNvPr id="6" name="TextBox 6"/>
        <cdr:cNvSpPr txBox="1">
          <a:spLocks noChangeArrowheads="1"/>
        </cdr:cNvSpPr>
      </cdr:nvSpPr>
      <cdr:spPr>
        <a:xfrm>
          <a:off x="7296150" y="0"/>
          <a:ext cx="1323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0.36025</cdr:y>
    </cdr:from>
    <cdr:to>
      <cdr:x>0.4275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LU</a:t>
          </a:r>
        </a:p>
      </cdr:txBody>
    </cdr:sp>
  </cdr:relSizeAnchor>
  <cdr:relSizeAnchor xmlns:cdr="http://schemas.openxmlformats.org/drawingml/2006/chartDrawing">
    <cdr:from>
      <cdr:x>0.577</cdr:x>
      <cdr:y>0.429</cdr:y>
    </cdr:from>
    <cdr:to>
      <cdr:x>0.603</cdr:x>
      <cdr:y>0.4405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PO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0.549</cdr:y>
    </cdr:from>
    <cdr:to>
      <cdr:x>0.3</cdr:x>
      <cdr:y>0.5695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0.3935</cdr:x>
      <cdr:y>0.496</cdr:y>
    </cdr:from>
    <cdr:to>
      <cdr:x>0.51425</cdr:x>
      <cdr:y>0.5245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0.37375</cdr:x>
      <cdr:y>0.47025</cdr:y>
    </cdr:from>
    <cdr:to>
      <cdr:x>0.4735</cdr:x>
      <cdr:y>0.489</cdr:y>
    </cdr:to>
    <cdr:sp>
      <cdr:nvSpPr>
        <cdr:cNvPr id="3" name="TextBox 3"/>
        <cdr:cNvSpPr txBox="1">
          <a:spLocks noChangeArrowheads="1"/>
        </cdr:cNvSpPr>
      </cdr:nvSpPr>
      <cdr:spPr>
        <a:xfrm>
          <a:off x="2209800" y="0"/>
          <a:ext cx="590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0.5495</cdr:x>
      <cdr:y>0.4635</cdr:y>
    </cdr:from>
    <cdr:to>
      <cdr:x>0.63925</cdr:x>
      <cdr:y>0.489</cdr:y>
    </cdr:to>
    <cdr:sp>
      <cdr:nvSpPr>
        <cdr:cNvPr id="4" name="TextBox 4"/>
        <cdr:cNvSpPr txBox="1">
          <a:spLocks noChangeArrowheads="1"/>
        </cdr:cNvSpPr>
      </cdr:nvSpPr>
      <cdr:spPr>
        <a:xfrm>
          <a:off x="32480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0.68775</cdr:x>
      <cdr:y>0.59575</cdr:y>
    </cdr:from>
    <cdr:to>
      <cdr:x>0.86725</cdr:x>
      <cdr:y>0.61825</cdr:y>
    </cdr:to>
    <cdr:sp>
      <cdr:nvSpPr>
        <cdr:cNvPr id="5" name="TextBox 5"/>
        <cdr:cNvSpPr txBox="1">
          <a:spLocks noChangeArrowheads="1"/>
        </cdr:cNvSpPr>
      </cdr:nvSpPr>
      <cdr:spPr>
        <a:xfrm>
          <a:off x="4067175" y="0"/>
          <a:ext cx="1057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+ kereskedelmi egyenleg</a:t>
          </a:r>
        </a:p>
      </cdr:txBody>
    </cdr:sp>
  </cdr:relSizeAnchor>
  <cdr:relSizeAnchor xmlns:cdr="http://schemas.openxmlformats.org/drawingml/2006/chartDrawing">
    <cdr:from>
      <cdr:x>0.148</cdr:x>
      <cdr:y>0.40925</cdr:y>
    </cdr:from>
    <cdr:to>
      <cdr:x>0.323</cdr:x>
      <cdr:y>0.43975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0"/>
          <a:ext cx="1038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- kereskedelmi egyenleg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0.46375</cdr:y>
    </cdr:from>
    <cdr:to>
      <cdr:x>0.1565</cdr:x>
      <cdr:y>0.50525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 5 millió fő</a:t>
          </a:r>
        </a:p>
      </cdr:txBody>
    </cdr:sp>
  </cdr:relSizeAnchor>
  <cdr:relSizeAnchor xmlns:cdr="http://schemas.openxmlformats.org/drawingml/2006/chartDrawing">
    <cdr:from>
      <cdr:x>0.644</cdr:x>
      <cdr:y>0.428</cdr:y>
    </cdr:from>
    <cdr:to>
      <cdr:x>0.72475</cdr:x>
      <cdr:y>0.4425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PL</a:t>
          </a:r>
        </a:p>
      </cdr:txBody>
    </cdr:sp>
  </cdr:relSizeAnchor>
  <cdr:relSizeAnchor xmlns:cdr="http://schemas.openxmlformats.org/drawingml/2006/chartDrawing">
    <cdr:from>
      <cdr:x>0.26425</cdr:x>
      <cdr:y>0.44575</cdr:y>
    </cdr:from>
    <cdr:to>
      <cdr:x>0.36175</cdr:x>
      <cdr:y>0.45675</cdr:y>
    </cdr:to>
    <cdr:sp>
      <cdr:nvSpPr>
        <cdr:cNvPr id="3" name="TextBox 3"/>
        <cdr:cNvSpPr txBox="1">
          <a:spLocks noChangeArrowheads="1"/>
        </cdr:cNvSpPr>
      </cdr:nvSpPr>
      <cdr:spPr>
        <a:xfrm>
          <a:off x="155257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RO</a:t>
          </a:r>
        </a:p>
      </cdr:txBody>
    </cdr:sp>
  </cdr:relSizeAnchor>
  <cdr:relSizeAnchor xmlns:cdr="http://schemas.openxmlformats.org/drawingml/2006/chartDrawing">
    <cdr:from>
      <cdr:x>0.0545</cdr:x>
      <cdr:y>0.4425</cdr:y>
    </cdr:from>
    <cdr:to>
      <cdr:x>0.218</cdr:x>
      <cdr:y>0.461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" y="0"/>
          <a:ext cx="962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  <cdr:relSizeAnchor xmlns:cdr="http://schemas.openxmlformats.org/drawingml/2006/chartDrawing">
    <cdr:from>
      <cdr:x>0.27725</cdr:x>
      <cdr:y>0.41175</cdr:y>
    </cdr:from>
    <cdr:to>
      <cdr:x>0.3265</cdr:x>
      <cdr:y>0.42775</cdr:y>
    </cdr:to>
    <cdr:sp>
      <cdr:nvSpPr>
        <cdr:cNvPr id="5" name="TextBox 5"/>
        <cdr:cNvSpPr txBox="1">
          <a:spLocks noChangeArrowheads="1"/>
        </cdr:cNvSpPr>
      </cdr:nvSpPr>
      <cdr:spPr>
        <a:xfrm>
          <a:off x="16287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HU</a:t>
          </a:r>
        </a:p>
      </cdr:txBody>
    </cdr:sp>
  </cdr:relSizeAnchor>
  <cdr:relSizeAnchor xmlns:cdr="http://schemas.openxmlformats.org/drawingml/2006/chartDrawing">
    <cdr:from>
      <cdr:x>0.724</cdr:x>
      <cdr:y>0.4455</cdr:y>
    </cdr:from>
    <cdr:to>
      <cdr:x>0.841</cdr:x>
      <cdr:y>0.47375</cdr:y>
    </cdr:to>
    <cdr:sp>
      <cdr:nvSpPr>
        <cdr:cNvPr id="6" name="TextBox 6"/>
        <cdr:cNvSpPr txBox="1">
          <a:spLocks noChangeArrowheads="1"/>
        </cdr:cNvSpPr>
      </cdr:nvSpPr>
      <cdr:spPr>
        <a:xfrm>
          <a:off x="4267200" y="0"/>
          <a:ext cx="685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</a:t>
          </a:r>
        </a:p>
      </cdr:txBody>
    </cdr:sp>
  </cdr:relSizeAnchor>
  <cdr:relSizeAnchor xmlns:cdr="http://schemas.openxmlformats.org/drawingml/2006/chartDrawing">
    <cdr:from>
      <cdr:x>0.346</cdr:x>
      <cdr:y>0.40425</cdr:y>
    </cdr:from>
    <cdr:to>
      <cdr:x>0.42025</cdr:x>
      <cdr:y>0.421</cdr:y>
    </cdr:to>
    <cdr:sp>
      <cdr:nvSpPr>
        <cdr:cNvPr id="7" name="TextBox 7"/>
        <cdr:cNvSpPr txBox="1">
          <a:spLocks noChangeArrowheads="1"/>
        </cdr:cNvSpPr>
      </cdr:nvSpPr>
      <cdr:spPr>
        <a:xfrm>
          <a:off x="2038350" y="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CZ</a:t>
          </a:r>
        </a:p>
      </cdr:txBody>
    </cdr:sp>
  </cdr:relSizeAnchor>
  <cdr:relSizeAnchor xmlns:cdr="http://schemas.openxmlformats.org/drawingml/2006/chartDrawing">
    <cdr:from>
      <cdr:x>0.19925</cdr:x>
      <cdr:y>0.3775</cdr:y>
    </cdr:from>
    <cdr:to>
      <cdr:x>0.293</cdr:x>
      <cdr:y>0.399</cdr:y>
    </cdr:to>
    <cdr:sp>
      <cdr:nvSpPr>
        <cdr:cNvPr id="8" name="TextBox 8"/>
        <cdr:cNvSpPr txBox="1">
          <a:spLocks noChangeArrowheads="1"/>
        </cdr:cNvSpPr>
      </cdr:nvSpPr>
      <cdr:spPr>
        <a:xfrm>
          <a:off x="1171575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CY</a:t>
          </a:r>
        </a:p>
      </cdr:txBody>
    </cdr:sp>
  </cdr:relSizeAnchor>
  <cdr:relSizeAnchor xmlns:cdr="http://schemas.openxmlformats.org/drawingml/2006/chartDrawing">
    <cdr:from>
      <cdr:x>0.281</cdr:x>
      <cdr:y>0.39325</cdr:y>
    </cdr:from>
    <cdr:to>
      <cdr:x>0.36275</cdr:x>
      <cdr:y>0.40625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SL</a:t>
          </a:r>
        </a:p>
      </cdr:txBody>
    </cdr:sp>
  </cdr:relSizeAnchor>
  <cdr:relSizeAnchor xmlns:cdr="http://schemas.openxmlformats.org/drawingml/2006/chartDrawing">
    <cdr:from>
      <cdr:x>0.281</cdr:x>
      <cdr:y>0.4065</cdr:y>
    </cdr:from>
    <cdr:to>
      <cdr:x>0.35425</cdr:x>
      <cdr:y>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1647825" y="0"/>
          <a:ext cx="428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MT</a:t>
          </a:r>
        </a:p>
      </cdr:txBody>
    </cdr:sp>
  </cdr:relSizeAnchor>
  <cdr:relSizeAnchor xmlns:cdr="http://schemas.openxmlformats.org/drawingml/2006/chartDrawing">
    <cdr:from>
      <cdr:x>0.52975</cdr:x>
      <cdr:y>0.4235</cdr:y>
    </cdr:from>
    <cdr:to>
      <cdr:x>0.592</cdr:x>
      <cdr:y>0.43475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1467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EE</a:t>
          </a:r>
        </a:p>
      </cdr:txBody>
    </cdr:sp>
  </cdr:relSizeAnchor>
  <cdr:relSizeAnchor xmlns:cdr="http://schemas.openxmlformats.org/drawingml/2006/chartDrawing">
    <cdr:from>
      <cdr:x>0.52975</cdr:x>
      <cdr:y>0.44075</cdr:y>
    </cdr:from>
    <cdr:to>
      <cdr:x>0.6125</cdr:x>
      <cdr:y>0.4565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1467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LV</a:t>
          </a:r>
        </a:p>
      </cdr:txBody>
    </cdr:sp>
  </cdr:relSizeAnchor>
  <cdr:relSizeAnchor xmlns:cdr="http://schemas.openxmlformats.org/drawingml/2006/chartDrawing">
    <cdr:from>
      <cdr:x>0.60225</cdr:x>
      <cdr:y>0.43225</cdr:y>
    </cdr:from>
    <cdr:to>
      <cdr:x>0.68675</cdr:x>
      <cdr:y>0.4475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54330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LT</a:t>
          </a:r>
        </a:p>
      </cdr:txBody>
    </cdr:sp>
  </cdr:relSizeAnchor>
  <cdr:relSizeAnchor xmlns:cdr="http://schemas.openxmlformats.org/drawingml/2006/chartDrawing">
    <cdr:from>
      <cdr:x>0.7425</cdr:x>
      <cdr:y>0.4215</cdr:y>
    </cdr:from>
    <cdr:to>
      <cdr:x>0.851</cdr:x>
      <cdr:y>0.4425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371975" y="0"/>
          <a:ext cx="638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SK</a:t>
          </a:r>
        </a:p>
      </cdr:txBody>
    </cdr:sp>
  </cdr:relSizeAnchor>
  <cdr:relSizeAnchor xmlns:cdr="http://schemas.openxmlformats.org/drawingml/2006/chartDrawing">
    <cdr:from>
      <cdr:x>0.17325</cdr:x>
      <cdr:y>0.46375</cdr:y>
    </cdr:from>
    <cdr:to>
      <cdr:x>0.31175</cdr:x>
      <cdr:y>0.47625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019175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 millió fő</a:t>
          </a:r>
        </a:p>
      </cdr:txBody>
    </cdr:sp>
  </cdr:relSizeAnchor>
  <cdr:relSizeAnchor xmlns:cdr="http://schemas.openxmlformats.org/drawingml/2006/chartDrawing">
    <cdr:from>
      <cdr:x>0.124</cdr:x>
      <cdr:y>0.461</cdr:y>
    </cdr:from>
    <cdr:to>
      <cdr:x>0.19925</cdr:x>
      <cdr:y>0.464</cdr:y>
    </cdr:to>
    <cdr:sp>
      <cdr:nvSpPr>
        <cdr:cNvPr id="16" name="Line 16"/>
        <cdr:cNvSpPr>
          <a:spLocks/>
        </cdr:cNvSpPr>
      </cdr:nvSpPr>
      <cdr:spPr>
        <a:xfrm>
          <a:off x="72390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0.46775</cdr:y>
    </cdr:from>
    <cdr:to>
      <cdr:x>0.19925</cdr:x>
      <cdr:y>0.46975</cdr:y>
    </cdr:to>
    <cdr:sp>
      <cdr:nvSpPr>
        <cdr:cNvPr id="17" name="Line 17"/>
        <cdr:cNvSpPr>
          <a:spLocks/>
        </cdr:cNvSpPr>
      </cdr:nvSpPr>
      <cdr:spPr>
        <a:xfrm flipV="1">
          <a:off x="72390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0.36025</cdr:y>
    </cdr:from>
    <cdr:to>
      <cdr:x>0.42</cdr:x>
      <cdr:y>0.36975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LU</a:t>
          </a:r>
        </a:p>
      </cdr:txBody>
    </cdr:sp>
  </cdr:relSizeAnchor>
  <cdr:relSizeAnchor xmlns:cdr="http://schemas.openxmlformats.org/drawingml/2006/chartDrawing">
    <cdr:from>
      <cdr:x>0.58425</cdr:x>
      <cdr:y>0.428</cdr:y>
    </cdr:from>
    <cdr:to>
      <cdr:x>0.6135</cdr:x>
      <cdr:y>0.43925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PO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0.68775</cdr:y>
    </cdr:from>
    <cdr:to>
      <cdr:x>0.40025</cdr:x>
      <cdr:y>0.721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10 000 fő</a:t>
          </a:r>
        </a:p>
      </cdr:txBody>
    </cdr:sp>
  </cdr:relSizeAnchor>
  <cdr:relSizeAnchor xmlns:cdr="http://schemas.openxmlformats.org/drawingml/2006/chartDrawing">
    <cdr:from>
      <cdr:x>0.62225</cdr:x>
      <cdr:y>0.62025</cdr:y>
    </cdr:from>
    <cdr:to>
      <cdr:x>0.7665</cdr:x>
      <cdr:y>0.666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0"/>
          <a:ext cx="828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Szekszárd</a:t>
          </a:r>
        </a:p>
      </cdr:txBody>
    </cdr:sp>
  </cdr:relSizeAnchor>
  <cdr:relSizeAnchor xmlns:cdr="http://schemas.openxmlformats.org/drawingml/2006/chartDrawing">
    <cdr:from>
      <cdr:x>0.506</cdr:x>
      <cdr:y>0.42975</cdr:y>
    </cdr:from>
    <cdr:to>
      <cdr:x>0.68575</cdr:x>
      <cdr:y>0.464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0"/>
          <a:ext cx="1028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Budapest (0;0)</a:t>
          </a:r>
        </a:p>
      </cdr:txBody>
    </cdr:sp>
  </cdr:relSizeAnchor>
  <cdr:relSizeAnchor xmlns:cdr="http://schemas.openxmlformats.org/drawingml/2006/chartDrawing">
    <cdr:from>
      <cdr:x>0.29825</cdr:x>
      <cdr:y>0.6115</cdr:y>
    </cdr:from>
    <cdr:to>
      <cdr:x>0.44</cdr:x>
      <cdr:y>0.65125</cdr:y>
    </cdr:to>
    <cdr:sp>
      <cdr:nvSpPr>
        <cdr:cNvPr id="4" name="TextBox 4"/>
        <cdr:cNvSpPr txBox="1">
          <a:spLocks noChangeArrowheads="1"/>
        </cdr:cNvSpPr>
      </cdr:nvSpPr>
      <cdr:spPr>
        <a:xfrm>
          <a:off x="1704975" y="0"/>
          <a:ext cx="809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Dombóvár</a:t>
          </a:r>
        </a:p>
      </cdr:txBody>
    </cdr:sp>
  </cdr:relSizeAnchor>
  <cdr:relSizeAnchor xmlns:cdr="http://schemas.openxmlformats.org/drawingml/2006/chartDrawing">
    <cdr:from>
      <cdr:x>0.6845</cdr:x>
      <cdr:y>0.524</cdr:y>
    </cdr:from>
    <cdr:to>
      <cdr:x>0.78475</cdr:x>
      <cdr:y>0.5615</cdr:y>
    </cdr:to>
    <cdr:sp>
      <cdr:nvSpPr>
        <cdr:cNvPr id="5" name="TextBox 5"/>
        <cdr:cNvSpPr txBox="1">
          <a:spLocks noChangeArrowheads="1"/>
        </cdr:cNvSpPr>
      </cdr:nvSpPr>
      <cdr:spPr>
        <a:xfrm>
          <a:off x="391477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Paks</a:t>
          </a:r>
        </a:p>
      </cdr:txBody>
    </cdr:sp>
  </cdr:relSizeAnchor>
  <cdr:relSizeAnchor xmlns:cdr="http://schemas.openxmlformats.org/drawingml/2006/chartDrawing">
    <cdr:from>
      <cdr:x>0.28075</cdr:x>
      <cdr:y>0.6725</cdr:y>
    </cdr:from>
    <cdr:to>
      <cdr:x>0.44075</cdr:x>
      <cdr:y>0.69625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0"/>
          <a:ext cx="914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0.36025</cdr:y>
    </cdr:from>
    <cdr:to>
      <cdr:x>0.42</cdr:x>
      <cdr:y>0.36975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LU</a:t>
          </a:r>
        </a:p>
      </cdr:txBody>
    </cdr:sp>
  </cdr:relSizeAnchor>
  <cdr:relSizeAnchor xmlns:cdr="http://schemas.openxmlformats.org/drawingml/2006/chartDrawing">
    <cdr:from>
      <cdr:x>0.58425</cdr:x>
      <cdr:y>0.428</cdr:y>
    </cdr:from>
    <cdr:to>
      <cdr:x>0.6135</cdr:x>
      <cdr:y>0.43925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PO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0.44</cdr:y>
    </cdr:from>
    <cdr:to>
      <cdr:x>0.32525</cdr:x>
      <cdr:y>0.4445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0.441</cdr:x>
      <cdr:y>0.41625</cdr:y>
    </cdr:from>
    <cdr:to>
      <cdr:x>0.4935</cdr:x>
      <cdr:y>0.4205</cdr:y>
    </cdr:to>
    <cdr:sp>
      <cdr:nvSpPr>
        <cdr:cNvPr id="2" name="TextBox 2"/>
        <cdr:cNvSpPr txBox="1">
          <a:spLocks noChangeArrowheads="1"/>
        </cdr:cNvSpPr>
      </cdr:nvSpPr>
      <cdr:spPr>
        <a:xfrm>
          <a:off x="413385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0.41575</cdr:x>
      <cdr:y>0.40425</cdr:y>
    </cdr:from>
    <cdr:to>
      <cdr:x>0.467</cdr:x>
      <cdr:y>0.40875</cdr:y>
    </cdr:to>
    <cdr:sp>
      <cdr:nvSpPr>
        <cdr:cNvPr id="3" name="TextBox 3"/>
        <cdr:cNvSpPr txBox="1">
          <a:spLocks noChangeArrowheads="1"/>
        </cdr:cNvSpPr>
      </cdr:nvSpPr>
      <cdr:spPr>
        <a:xfrm>
          <a:off x="3895725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0.5195</cdr:x>
      <cdr:y>0.40425</cdr:y>
    </cdr:from>
    <cdr:to>
      <cdr:x>0.572</cdr:x>
      <cdr:y>0.409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0.549</cdr:x>
      <cdr:y>0.46625</cdr:y>
    </cdr:from>
    <cdr:to>
      <cdr:x>0.7685</cdr:x>
      <cdr:y>0.471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0" y="0"/>
          <a:ext cx="2057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+ kereskedelmi egyenleg</a:t>
          </a:r>
        </a:p>
      </cdr:txBody>
    </cdr:sp>
  </cdr:relSizeAnchor>
  <cdr:relSizeAnchor xmlns:cdr="http://schemas.openxmlformats.org/drawingml/2006/chartDrawing">
    <cdr:from>
      <cdr:x>0.2255</cdr:x>
      <cdr:y>0.37675</cdr:y>
    </cdr:from>
    <cdr:to>
      <cdr:x>0.441</cdr:x>
      <cdr:y>0.382</cdr:y>
    </cdr:to>
    <cdr:sp>
      <cdr:nvSpPr>
        <cdr:cNvPr id="6" name="TextBox 6"/>
        <cdr:cNvSpPr txBox="1">
          <a:spLocks noChangeArrowheads="1"/>
        </cdr:cNvSpPr>
      </cdr:nvSpPr>
      <cdr:spPr>
        <a:xfrm>
          <a:off x="2114550" y="0"/>
          <a:ext cx="2019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- kereskedelmi egyenleg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0.4635</cdr:y>
    </cdr:from>
    <cdr:to>
      <cdr:x>0.144</cdr:x>
      <cdr:y>0.50525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942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 5 millió fő</a:t>
          </a:r>
        </a:p>
      </cdr:txBody>
    </cdr:sp>
  </cdr:relSizeAnchor>
  <cdr:relSizeAnchor xmlns:cdr="http://schemas.openxmlformats.org/drawingml/2006/chartDrawing">
    <cdr:from>
      <cdr:x>0.6415</cdr:x>
      <cdr:y>0.428</cdr:y>
    </cdr:from>
    <cdr:to>
      <cdr:x>0.724</cdr:x>
      <cdr:y>0.4425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PL</a:t>
          </a:r>
        </a:p>
      </cdr:txBody>
    </cdr:sp>
  </cdr:relSizeAnchor>
  <cdr:relSizeAnchor xmlns:cdr="http://schemas.openxmlformats.org/drawingml/2006/chartDrawing">
    <cdr:from>
      <cdr:x>0.254</cdr:x>
      <cdr:y>0.44575</cdr:y>
    </cdr:from>
    <cdr:to>
      <cdr:x>0.3535</cdr:x>
      <cdr:y>0.4565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RO</a:t>
          </a:r>
        </a:p>
      </cdr:txBody>
    </cdr:sp>
  </cdr:relSizeAnchor>
  <cdr:relSizeAnchor xmlns:cdr="http://schemas.openxmlformats.org/drawingml/2006/chartDrawing">
    <cdr:from>
      <cdr:x>0.03975</cdr:x>
      <cdr:y>0.4425</cdr:y>
    </cdr:from>
    <cdr:to>
      <cdr:x>0.2065</cdr:x>
      <cdr:y>0.461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" y="0"/>
          <a:ext cx="1371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  <cdr:relSizeAnchor xmlns:cdr="http://schemas.openxmlformats.org/drawingml/2006/chartDrawing">
    <cdr:from>
      <cdr:x>0.26725</cdr:x>
      <cdr:y>0.41175</cdr:y>
    </cdr:from>
    <cdr:to>
      <cdr:x>0.3175</cdr:x>
      <cdr:y>0.42775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HU</a:t>
          </a:r>
        </a:p>
      </cdr:txBody>
    </cdr:sp>
  </cdr:relSizeAnchor>
  <cdr:relSizeAnchor xmlns:cdr="http://schemas.openxmlformats.org/drawingml/2006/chartDrawing">
    <cdr:from>
      <cdr:x>0.723</cdr:x>
      <cdr:y>0.44575</cdr:y>
    </cdr:from>
    <cdr:to>
      <cdr:x>0.8425</cdr:x>
      <cdr:y>0.47375</cdr:y>
    </cdr:to>
    <cdr:sp>
      <cdr:nvSpPr>
        <cdr:cNvPr id="6" name="TextBox 6"/>
        <cdr:cNvSpPr txBox="1">
          <a:spLocks noChangeArrowheads="1"/>
        </cdr:cNvSpPr>
      </cdr:nvSpPr>
      <cdr:spPr>
        <a:xfrm>
          <a:off x="596265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</a:t>
          </a:r>
        </a:p>
      </cdr:txBody>
    </cdr:sp>
  </cdr:relSizeAnchor>
  <cdr:relSizeAnchor xmlns:cdr="http://schemas.openxmlformats.org/drawingml/2006/chartDrawing">
    <cdr:from>
      <cdr:x>0.3375</cdr:x>
      <cdr:y>0.40425</cdr:y>
    </cdr:from>
    <cdr:to>
      <cdr:x>0.41325</cdr:x>
      <cdr:y>0.421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0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CZ</a:t>
          </a:r>
        </a:p>
      </cdr:txBody>
    </cdr:sp>
  </cdr:relSizeAnchor>
  <cdr:relSizeAnchor xmlns:cdr="http://schemas.openxmlformats.org/drawingml/2006/chartDrawing">
    <cdr:from>
      <cdr:x>0.18775</cdr:x>
      <cdr:y>0.3775</cdr:y>
    </cdr:from>
    <cdr:to>
      <cdr:x>0.28325</cdr:x>
      <cdr:y>0.39875</cdr:y>
    </cdr:to>
    <cdr:sp>
      <cdr:nvSpPr>
        <cdr:cNvPr id="8" name="TextBox 8"/>
        <cdr:cNvSpPr txBox="1">
          <a:spLocks noChangeArrowheads="1"/>
        </cdr:cNvSpPr>
      </cdr:nvSpPr>
      <cdr:spPr>
        <a:xfrm>
          <a:off x="154305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CY</a:t>
          </a:r>
        </a:p>
      </cdr:txBody>
    </cdr:sp>
  </cdr:relSizeAnchor>
  <cdr:relSizeAnchor xmlns:cdr="http://schemas.openxmlformats.org/drawingml/2006/chartDrawing">
    <cdr:from>
      <cdr:x>0.271</cdr:x>
      <cdr:y>0.393</cdr:y>
    </cdr:from>
    <cdr:to>
      <cdr:x>0.3545</cdr:x>
      <cdr:y>0.40625</cdr:y>
    </cdr:to>
    <cdr:sp>
      <cdr:nvSpPr>
        <cdr:cNvPr id="9" name="TextBox 9"/>
        <cdr:cNvSpPr txBox="1">
          <a:spLocks noChangeArrowheads="1"/>
        </cdr:cNvSpPr>
      </cdr:nvSpPr>
      <cdr:spPr>
        <a:xfrm>
          <a:off x="2228850" y="0"/>
          <a:ext cx="685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SL</a:t>
          </a:r>
        </a:p>
      </cdr:txBody>
    </cdr:sp>
  </cdr:relSizeAnchor>
  <cdr:relSizeAnchor xmlns:cdr="http://schemas.openxmlformats.org/drawingml/2006/chartDrawing">
    <cdr:from>
      <cdr:x>0.271</cdr:x>
      <cdr:y>0.4065</cdr:y>
    </cdr:from>
    <cdr:to>
      <cdr:x>0.346</cdr:x>
      <cdr:y>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2228850" y="0"/>
          <a:ext cx="619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MT</a:t>
          </a:r>
        </a:p>
      </cdr:txBody>
    </cdr:sp>
  </cdr:relSizeAnchor>
  <cdr:relSizeAnchor xmlns:cdr="http://schemas.openxmlformats.org/drawingml/2006/chartDrawing">
    <cdr:from>
      <cdr:x>0.525</cdr:x>
      <cdr:y>0.42325</cdr:y>
    </cdr:from>
    <cdr:to>
      <cdr:x>0.5885</cdr:x>
      <cdr:y>0.43475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24350" y="0"/>
          <a:ext cx="523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EE</a:t>
          </a:r>
        </a:p>
      </cdr:txBody>
    </cdr:sp>
  </cdr:relSizeAnchor>
  <cdr:relSizeAnchor xmlns:cdr="http://schemas.openxmlformats.org/drawingml/2006/chartDrawing">
    <cdr:from>
      <cdr:x>0.525</cdr:x>
      <cdr:y>0.4405</cdr:y>
    </cdr:from>
    <cdr:to>
      <cdr:x>0.6095</cdr:x>
      <cdr:y>0.45625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324350" y="0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LV</a:t>
          </a:r>
        </a:p>
      </cdr:txBody>
    </cdr:sp>
  </cdr:relSizeAnchor>
  <cdr:relSizeAnchor xmlns:cdr="http://schemas.openxmlformats.org/drawingml/2006/chartDrawing">
    <cdr:from>
      <cdr:x>0.599</cdr:x>
      <cdr:y>0.43225</cdr:y>
    </cdr:from>
    <cdr:to>
      <cdr:x>0.68525</cdr:x>
      <cdr:y>0.4475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33950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LT</a:t>
          </a:r>
        </a:p>
      </cdr:txBody>
    </cdr:sp>
  </cdr:relSizeAnchor>
  <cdr:relSizeAnchor xmlns:cdr="http://schemas.openxmlformats.org/drawingml/2006/chartDrawing">
    <cdr:from>
      <cdr:x>0.742</cdr:x>
      <cdr:y>0.4215</cdr:y>
    </cdr:from>
    <cdr:to>
      <cdr:x>0.853</cdr:x>
      <cdr:y>0.4425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115050" y="0"/>
          <a:ext cx="914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SK</a:t>
          </a:r>
        </a:p>
      </cdr:txBody>
    </cdr:sp>
  </cdr:relSizeAnchor>
  <cdr:relSizeAnchor xmlns:cdr="http://schemas.openxmlformats.org/drawingml/2006/chartDrawing">
    <cdr:from>
      <cdr:x>0.161</cdr:x>
      <cdr:y>0.4635</cdr:y>
    </cdr:from>
    <cdr:to>
      <cdr:x>0.30225</cdr:x>
      <cdr:y>0.47625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323975" y="0"/>
          <a:ext cx="1162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 millió fő</a:t>
          </a:r>
        </a:p>
      </cdr:txBody>
    </cdr:sp>
  </cdr:relSizeAnchor>
  <cdr:relSizeAnchor xmlns:cdr="http://schemas.openxmlformats.org/drawingml/2006/chartDrawing">
    <cdr:from>
      <cdr:x>0.11075</cdr:x>
      <cdr:y>0.461</cdr:y>
    </cdr:from>
    <cdr:to>
      <cdr:x>0.18775</cdr:x>
      <cdr:y>0.464</cdr:y>
    </cdr:to>
    <cdr:sp>
      <cdr:nvSpPr>
        <cdr:cNvPr id="16" name="Line 16"/>
        <cdr:cNvSpPr>
          <a:spLocks/>
        </cdr:cNvSpPr>
      </cdr:nvSpPr>
      <cdr:spPr>
        <a:xfrm>
          <a:off x="90487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0.46775</cdr:y>
    </cdr:from>
    <cdr:to>
      <cdr:x>0.18775</cdr:x>
      <cdr:y>0.46975</cdr:y>
    </cdr:to>
    <cdr:sp>
      <cdr:nvSpPr>
        <cdr:cNvPr id="17" name="Line 17"/>
        <cdr:cNvSpPr>
          <a:spLocks/>
        </cdr:cNvSpPr>
      </cdr:nvSpPr>
      <cdr:spPr>
        <a:xfrm flipV="1">
          <a:off x="90487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0.72275</cdr:y>
    </cdr:from>
    <cdr:to>
      <cdr:x>0.15875</cdr:x>
      <cdr:y>0.74375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10 000 fő</a:t>
          </a:r>
        </a:p>
      </cdr:txBody>
    </cdr:sp>
  </cdr:relSizeAnchor>
  <cdr:relSizeAnchor xmlns:cdr="http://schemas.openxmlformats.org/drawingml/2006/chartDrawing">
    <cdr:from>
      <cdr:x>0.2225</cdr:x>
      <cdr:y>0.678</cdr:y>
    </cdr:from>
    <cdr:to>
      <cdr:x>0.3245</cdr:x>
      <cdr:y>0.70675</cdr:y>
    </cdr:to>
    <cdr:sp>
      <cdr:nvSpPr>
        <cdr:cNvPr id="2" name="TextBox 2"/>
        <cdr:cNvSpPr txBox="1">
          <a:spLocks noChangeArrowheads="1"/>
        </cdr:cNvSpPr>
      </cdr:nvSpPr>
      <cdr:spPr>
        <a:xfrm>
          <a:off x="1790700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Szekszárd</a:t>
          </a:r>
        </a:p>
      </cdr:txBody>
    </cdr:sp>
  </cdr:relSizeAnchor>
  <cdr:relSizeAnchor xmlns:cdr="http://schemas.openxmlformats.org/drawingml/2006/chartDrawing">
    <cdr:from>
      <cdr:x>0.17875</cdr:x>
      <cdr:y>0.55225</cdr:y>
    </cdr:from>
    <cdr:to>
      <cdr:x>0.36225</cdr:x>
      <cdr:y>0.57275</cdr:y>
    </cdr:to>
    <cdr:sp>
      <cdr:nvSpPr>
        <cdr:cNvPr id="3" name="TextBox 3"/>
        <cdr:cNvSpPr txBox="1">
          <a:spLocks noChangeArrowheads="1"/>
        </cdr:cNvSpPr>
      </cdr:nvSpPr>
      <cdr:spPr>
        <a:xfrm>
          <a:off x="1438275" y="0"/>
          <a:ext cx="1476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Budapest (0;0)</a:t>
          </a:r>
        </a:p>
      </cdr:txBody>
    </cdr:sp>
  </cdr:relSizeAnchor>
  <cdr:relSizeAnchor xmlns:cdr="http://schemas.openxmlformats.org/drawingml/2006/chartDrawing">
    <cdr:from>
      <cdr:x>0.05525</cdr:x>
      <cdr:y>0.6675</cdr:y>
    </cdr:from>
    <cdr:to>
      <cdr:x>0.15975</cdr:x>
      <cdr:y>0.693</cdr:y>
    </cdr:to>
    <cdr:sp>
      <cdr:nvSpPr>
        <cdr:cNvPr id="4" name="TextBox 4"/>
        <cdr:cNvSpPr txBox="1">
          <a:spLocks noChangeArrowheads="1"/>
        </cdr:cNvSpPr>
      </cdr:nvSpPr>
      <cdr:spPr>
        <a:xfrm>
          <a:off x="438150" y="0"/>
          <a:ext cx="838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Dombóvár</a:t>
          </a:r>
        </a:p>
      </cdr:txBody>
    </cdr:sp>
  </cdr:relSizeAnchor>
  <cdr:relSizeAnchor xmlns:cdr="http://schemas.openxmlformats.org/drawingml/2006/chartDrawing">
    <cdr:from>
      <cdr:x>0.2725</cdr:x>
      <cdr:y>0.6115</cdr:y>
    </cdr:from>
    <cdr:to>
      <cdr:x>0.319</cdr:x>
      <cdr:y>0.63575</cdr:y>
    </cdr:to>
    <cdr:sp>
      <cdr:nvSpPr>
        <cdr:cNvPr id="5" name="TextBox 5"/>
        <cdr:cNvSpPr txBox="1">
          <a:spLocks noChangeArrowheads="1"/>
        </cdr:cNvSpPr>
      </cdr:nvSpPr>
      <cdr:spPr>
        <a:xfrm>
          <a:off x="2190750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Paks</a:t>
          </a:r>
        </a:p>
      </cdr:txBody>
    </cdr:sp>
  </cdr:relSizeAnchor>
  <cdr:relSizeAnchor xmlns:cdr="http://schemas.openxmlformats.org/drawingml/2006/chartDrawing">
    <cdr:from>
      <cdr:x>0.01475</cdr:x>
      <cdr:y>0.708</cdr:y>
    </cdr:from>
    <cdr:to>
      <cdr:x>0.133</cdr:x>
      <cdr:y>0.72275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0"/>
          <a:ext cx="952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0.6465</cdr:y>
    </cdr:from>
    <cdr:to>
      <cdr:x>0.21825</cdr:x>
      <cdr:y>0.682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2819400"/>
          <a:ext cx="2247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Balmazújváros</a:t>
          </a:r>
        </a:p>
      </cdr:txBody>
    </cdr:sp>
  </cdr:relSizeAnchor>
  <cdr:relSizeAnchor xmlns:cdr="http://schemas.openxmlformats.org/drawingml/2006/chartDrawing">
    <cdr:from>
      <cdr:x>0.50125</cdr:x>
      <cdr:y>0.2355</cdr:y>
    </cdr:from>
    <cdr:to>
      <cdr:x>0.70875</cdr:x>
      <cdr:y>0.27025</cdr:y>
    </cdr:to>
    <cdr:sp>
      <cdr:nvSpPr>
        <cdr:cNvPr id="2" name="TextBox 2"/>
        <cdr:cNvSpPr txBox="1">
          <a:spLocks noChangeArrowheads="1"/>
        </cdr:cNvSpPr>
      </cdr:nvSpPr>
      <cdr:spPr>
        <a:xfrm>
          <a:off x="6505575" y="102870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Hajdúböszörmény</a:t>
          </a:r>
        </a:p>
      </cdr:txBody>
    </cdr:sp>
  </cdr:relSizeAnchor>
  <cdr:relSizeAnchor xmlns:cdr="http://schemas.openxmlformats.org/drawingml/2006/chartDrawing">
    <cdr:from>
      <cdr:x>0.50125</cdr:x>
      <cdr:y>0.6645</cdr:y>
    </cdr:from>
    <cdr:to>
      <cdr:x>0.57325</cdr:x>
      <cdr:y>0.69925</cdr:y>
    </cdr:to>
    <cdr:sp>
      <cdr:nvSpPr>
        <cdr:cNvPr id="3" name="TextBox 3"/>
        <cdr:cNvSpPr txBox="1">
          <a:spLocks noChangeArrowheads="1"/>
        </cdr:cNvSpPr>
      </cdr:nvSpPr>
      <cdr:spPr>
        <a:xfrm>
          <a:off x="6505575" y="2905125"/>
          <a:ext cx="933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1990</a:t>
          </a:r>
        </a:p>
      </cdr:txBody>
    </cdr:sp>
  </cdr:relSizeAnchor>
  <cdr:relSizeAnchor xmlns:cdr="http://schemas.openxmlformats.org/drawingml/2006/chartDrawing">
    <cdr:from>
      <cdr:x>0.51475</cdr:x>
      <cdr:y>0.6285</cdr:y>
    </cdr:from>
    <cdr:to>
      <cdr:x>0.5875</cdr:x>
      <cdr:y>0.6645</cdr:y>
    </cdr:to>
    <cdr:sp>
      <cdr:nvSpPr>
        <cdr:cNvPr id="4" name="TextBox 4"/>
        <cdr:cNvSpPr txBox="1">
          <a:spLocks noChangeArrowheads="1"/>
        </cdr:cNvSpPr>
      </cdr:nvSpPr>
      <cdr:spPr>
        <a:xfrm>
          <a:off x="6686550" y="2743200"/>
          <a:ext cx="942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0.3755</cdr:x>
      <cdr:y>0.72175</cdr:y>
    </cdr:from>
    <cdr:to>
      <cdr:x>0.44825</cdr:x>
      <cdr:y>0.75625</cdr:y>
    </cdr:to>
    <cdr:sp>
      <cdr:nvSpPr>
        <cdr:cNvPr id="5" name="TextBox 5"/>
        <cdr:cNvSpPr txBox="1">
          <a:spLocks noChangeArrowheads="1"/>
        </cdr:cNvSpPr>
      </cdr:nvSpPr>
      <cdr:spPr>
        <a:xfrm>
          <a:off x="4876800" y="3152775"/>
          <a:ext cx="9429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1990</a:t>
          </a:r>
        </a:p>
      </cdr:txBody>
    </cdr:sp>
  </cdr:relSizeAnchor>
  <cdr:relSizeAnchor xmlns:cdr="http://schemas.openxmlformats.org/drawingml/2006/chartDrawing">
    <cdr:from>
      <cdr:x>0.42975</cdr:x>
      <cdr:y>0.6855</cdr:y>
    </cdr:from>
    <cdr:to>
      <cdr:x>0.50125</cdr:x>
      <cdr:y>0.721</cdr:y>
    </cdr:to>
    <cdr:sp>
      <cdr:nvSpPr>
        <cdr:cNvPr id="6" name="TextBox 6"/>
        <cdr:cNvSpPr txBox="1">
          <a:spLocks noChangeArrowheads="1"/>
        </cdr:cNvSpPr>
      </cdr:nvSpPr>
      <cdr:spPr>
        <a:xfrm>
          <a:off x="5581650" y="2990850"/>
          <a:ext cx="933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2000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102</xdr:row>
      <xdr:rowOff>47625</xdr:rowOff>
    </xdr:from>
    <xdr:to>
      <xdr:col>12</xdr:col>
      <xdr:colOff>533400</xdr:colOff>
      <xdr:row>121</xdr:row>
      <xdr:rowOff>104775</xdr:rowOff>
    </xdr:to>
    <xdr:graphicFrame>
      <xdr:nvGraphicFramePr>
        <xdr:cNvPr id="1" name="Chart 2"/>
        <xdr:cNvGraphicFramePr/>
      </xdr:nvGraphicFramePr>
      <xdr:xfrm>
        <a:off x="6381750" y="17306925"/>
        <a:ext cx="8039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123</xdr:row>
      <xdr:rowOff>0</xdr:rowOff>
    </xdr:from>
    <xdr:to>
      <xdr:col>19</xdr:col>
      <xdr:colOff>657225</xdr:colOff>
      <xdr:row>123</xdr:row>
      <xdr:rowOff>0</xdr:rowOff>
    </xdr:to>
    <xdr:graphicFrame>
      <xdr:nvGraphicFramePr>
        <xdr:cNvPr id="2" name="Chart 3"/>
        <xdr:cNvGraphicFramePr/>
      </xdr:nvGraphicFramePr>
      <xdr:xfrm>
        <a:off x="13001625" y="20840700"/>
        <a:ext cx="9372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76200</xdr:colOff>
      <xdr:row>123</xdr:row>
      <xdr:rowOff>0</xdr:rowOff>
    </xdr:from>
    <xdr:to>
      <xdr:col>40</xdr:col>
      <xdr:colOff>695325</xdr:colOff>
      <xdr:row>123</xdr:row>
      <xdr:rowOff>0</xdr:rowOff>
    </xdr:to>
    <xdr:graphicFrame>
      <xdr:nvGraphicFramePr>
        <xdr:cNvPr id="3" name="Chart 5"/>
        <xdr:cNvGraphicFramePr/>
      </xdr:nvGraphicFramePr>
      <xdr:xfrm>
        <a:off x="36480750" y="20840700"/>
        <a:ext cx="9591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123</xdr:row>
      <xdr:rowOff>0</xdr:rowOff>
    </xdr:from>
    <xdr:to>
      <xdr:col>17</xdr:col>
      <xdr:colOff>28575</xdr:colOff>
      <xdr:row>123</xdr:row>
      <xdr:rowOff>0</xdr:rowOff>
    </xdr:to>
    <xdr:graphicFrame>
      <xdr:nvGraphicFramePr>
        <xdr:cNvPr id="4" name="Chart 6"/>
        <xdr:cNvGraphicFramePr/>
      </xdr:nvGraphicFramePr>
      <xdr:xfrm>
        <a:off x="10239375" y="20840700"/>
        <a:ext cx="9305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123</xdr:row>
      <xdr:rowOff>0</xdr:rowOff>
    </xdr:from>
    <xdr:to>
      <xdr:col>26</xdr:col>
      <xdr:colOff>28575</xdr:colOff>
      <xdr:row>123</xdr:row>
      <xdr:rowOff>0</xdr:rowOff>
    </xdr:to>
    <xdr:graphicFrame>
      <xdr:nvGraphicFramePr>
        <xdr:cNvPr id="5" name="Chart 7"/>
        <xdr:cNvGraphicFramePr/>
      </xdr:nvGraphicFramePr>
      <xdr:xfrm>
        <a:off x="19611975" y="20840700"/>
        <a:ext cx="10048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57150</xdr:colOff>
      <xdr:row>123</xdr:row>
      <xdr:rowOff>0</xdr:rowOff>
    </xdr:from>
    <xdr:to>
      <xdr:col>31</xdr:col>
      <xdr:colOff>104775</xdr:colOff>
      <xdr:row>123</xdr:row>
      <xdr:rowOff>0</xdr:rowOff>
    </xdr:to>
    <xdr:graphicFrame>
      <xdr:nvGraphicFramePr>
        <xdr:cNvPr id="6" name="Chart 8"/>
        <xdr:cNvGraphicFramePr/>
      </xdr:nvGraphicFramePr>
      <xdr:xfrm>
        <a:off x="25117425" y="20840700"/>
        <a:ext cx="10334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57150</xdr:colOff>
      <xdr:row>123</xdr:row>
      <xdr:rowOff>0</xdr:rowOff>
    </xdr:from>
    <xdr:to>
      <xdr:col>12</xdr:col>
      <xdr:colOff>485775</xdr:colOff>
      <xdr:row>123</xdr:row>
      <xdr:rowOff>0</xdr:rowOff>
    </xdr:to>
    <xdr:graphicFrame>
      <xdr:nvGraphicFramePr>
        <xdr:cNvPr id="7" name="Chart 9"/>
        <xdr:cNvGraphicFramePr/>
      </xdr:nvGraphicFramePr>
      <xdr:xfrm>
        <a:off x="6353175" y="20840700"/>
        <a:ext cx="8020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123</xdr:row>
      <xdr:rowOff>0</xdr:rowOff>
    </xdr:from>
    <xdr:to>
      <xdr:col>9</xdr:col>
      <xdr:colOff>1000125</xdr:colOff>
      <xdr:row>123</xdr:row>
      <xdr:rowOff>0</xdr:rowOff>
    </xdr:to>
    <xdr:graphicFrame>
      <xdr:nvGraphicFramePr>
        <xdr:cNvPr id="8" name="Chart 10"/>
        <xdr:cNvGraphicFramePr/>
      </xdr:nvGraphicFramePr>
      <xdr:xfrm>
        <a:off x="4143375" y="20840700"/>
        <a:ext cx="6962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85725</xdr:colOff>
      <xdr:row>123</xdr:row>
      <xdr:rowOff>0</xdr:rowOff>
    </xdr:from>
    <xdr:to>
      <xdr:col>21</xdr:col>
      <xdr:colOff>923925</xdr:colOff>
      <xdr:row>123</xdr:row>
      <xdr:rowOff>0</xdr:rowOff>
    </xdr:to>
    <xdr:graphicFrame>
      <xdr:nvGraphicFramePr>
        <xdr:cNvPr id="9" name="Chart 11"/>
        <xdr:cNvGraphicFramePr/>
      </xdr:nvGraphicFramePr>
      <xdr:xfrm>
        <a:off x="15059025" y="20840700"/>
        <a:ext cx="9867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85725</xdr:colOff>
      <xdr:row>223</xdr:row>
      <xdr:rowOff>0</xdr:rowOff>
    </xdr:from>
    <xdr:to>
      <xdr:col>16</xdr:col>
      <xdr:colOff>657225</xdr:colOff>
      <xdr:row>223</xdr:row>
      <xdr:rowOff>0</xdr:rowOff>
    </xdr:to>
    <xdr:graphicFrame>
      <xdr:nvGraphicFramePr>
        <xdr:cNvPr id="10" name="Chart 15"/>
        <xdr:cNvGraphicFramePr/>
      </xdr:nvGraphicFramePr>
      <xdr:xfrm>
        <a:off x="8458200" y="38042850"/>
        <a:ext cx="10572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76200</xdr:colOff>
      <xdr:row>223</xdr:row>
      <xdr:rowOff>0</xdr:rowOff>
    </xdr:from>
    <xdr:to>
      <xdr:col>17</xdr:col>
      <xdr:colOff>47625</xdr:colOff>
      <xdr:row>223</xdr:row>
      <xdr:rowOff>0</xdr:rowOff>
    </xdr:to>
    <xdr:graphicFrame>
      <xdr:nvGraphicFramePr>
        <xdr:cNvPr id="11" name="Chart 16"/>
        <xdr:cNvGraphicFramePr/>
      </xdr:nvGraphicFramePr>
      <xdr:xfrm>
        <a:off x="10182225" y="38042850"/>
        <a:ext cx="93821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76200</xdr:colOff>
      <xdr:row>223</xdr:row>
      <xdr:rowOff>0</xdr:rowOff>
    </xdr:from>
    <xdr:to>
      <xdr:col>13</xdr:col>
      <xdr:colOff>723900</xdr:colOff>
      <xdr:row>223</xdr:row>
      <xdr:rowOff>0</xdr:rowOff>
    </xdr:to>
    <xdr:graphicFrame>
      <xdr:nvGraphicFramePr>
        <xdr:cNvPr id="12" name="Chart 17"/>
        <xdr:cNvGraphicFramePr/>
      </xdr:nvGraphicFramePr>
      <xdr:xfrm>
        <a:off x="7448550" y="38042850"/>
        <a:ext cx="8248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171450</xdr:colOff>
      <xdr:row>223</xdr:row>
      <xdr:rowOff>0</xdr:rowOff>
    </xdr:from>
    <xdr:to>
      <xdr:col>17</xdr:col>
      <xdr:colOff>542925</xdr:colOff>
      <xdr:row>223</xdr:row>
      <xdr:rowOff>0</xdr:rowOff>
    </xdr:to>
    <xdr:graphicFrame>
      <xdr:nvGraphicFramePr>
        <xdr:cNvPr id="13" name="Chart 18"/>
        <xdr:cNvGraphicFramePr/>
      </xdr:nvGraphicFramePr>
      <xdr:xfrm>
        <a:off x="12011025" y="38042850"/>
        <a:ext cx="80486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571500</xdr:colOff>
      <xdr:row>223</xdr:row>
      <xdr:rowOff>0</xdr:rowOff>
    </xdr:to>
    <xdr:graphicFrame>
      <xdr:nvGraphicFramePr>
        <xdr:cNvPr id="14" name="Chart 24"/>
        <xdr:cNvGraphicFramePr/>
      </xdr:nvGraphicFramePr>
      <xdr:xfrm>
        <a:off x="4171950" y="38042850"/>
        <a:ext cx="8239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561975</xdr:colOff>
      <xdr:row>223</xdr:row>
      <xdr:rowOff>0</xdr:rowOff>
    </xdr:to>
    <xdr:graphicFrame>
      <xdr:nvGraphicFramePr>
        <xdr:cNvPr id="15" name="Chart 25"/>
        <xdr:cNvGraphicFramePr/>
      </xdr:nvGraphicFramePr>
      <xdr:xfrm>
        <a:off x="4171950" y="38042850"/>
        <a:ext cx="82296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76200</xdr:colOff>
      <xdr:row>223</xdr:row>
      <xdr:rowOff>0</xdr:rowOff>
    </xdr:from>
    <xdr:to>
      <xdr:col>23</xdr:col>
      <xdr:colOff>219075</xdr:colOff>
      <xdr:row>223</xdr:row>
      <xdr:rowOff>0</xdr:rowOff>
    </xdr:to>
    <xdr:graphicFrame>
      <xdr:nvGraphicFramePr>
        <xdr:cNvPr id="16" name="Chart 26"/>
        <xdr:cNvGraphicFramePr/>
      </xdr:nvGraphicFramePr>
      <xdr:xfrm>
        <a:off x="13963650" y="38042850"/>
        <a:ext cx="12458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76200</xdr:colOff>
      <xdr:row>223</xdr:row>
      <xdr:rowOff>0</xdr:rowOff>
    </xdr:from>
    <xdr:to>
      <xdr:col>23</xdr:col>
      <xdr:colOff>219075</xdr:colOff>
      <xdr:row>223</xdr:row>
      <xdr:rowOff>0</xdr:rowOff>
    </xdr:to>
    <xdr:graphicFrame>
      <xdr:nvGraphicFramePr>
        <xdr:cNvPr id="17" name="Chart 27"/>
        <xdr:cNvGraphicFramePr/>
      </xdr:nvGraphicFramePr>
      <xdr:xfrm>
        <a:off x="13963650" y="38042850"/>
        <a:ext cx="124587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25</xdr:col>
      <xdr:colOff>990600</xdr:colOff>
      <xdr:row>223</xdr:row>
      <xdr:rowOff>0</xdr:rowOff>
    </xdr:to>
    <xdr:graphicFrame>
      <xdr:nvGraphicFramePr>
        <xdr:cNvPr id="18" name="Chart 28"/>
        <xdr:cNvGraphicFramePr/>
      </xdr:nvGraphicFramePr>
      <xdr:xfrm>
        <a:off x="17306925" y="38042850"/>
        <a:ext cx="121729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26</xdr:col>
      <xdr:colOff>209550</xdr:colOff>
      <xdr:row>223</xdr:row>
      <xdr:rowOff>0</xdr:rowOff>
    </xdr:to>
    <xdr:graphicFrame>
      <xdr:nvGraphicFramePr>
        <xdr:cNvPr id="19" name="Chart 29"/>
        <xdr:cNvGraphicFramePr/>
      </xdr:nvGraphicFramePr>
      <xdr:xfrm>
        <a:off x="17306925" y="38042850"/>
        <a:ext cx="125349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36</xdr:col>
      <xdr:colOff>76200</xdr:colOff>
      <xdr:row>223</xdr:row>
      <xdr:rowOff>0</xdr:rowOff>
    </xdr:from>
    <xdr:to>
      <xdr:col>47</xdr:col>
      <xdr:colOff>581025</xdr:colOff>
      <xdr:row>223</xdr:row>
      <xdr:rowOff>0</xdr:rowOff>
    </xdr:to>
    <xdr:graphicFrame>
      <xdr:nvGraphicFramePr>
        <xdr:cNvPr id="20" name="Chart 32"/>
        <xdr:cNvGraphicFramePr/>
      </xdr:nvGraphicFramePr>
      <xdr:xfrm>
        <a:off x="40881300" y="38042850"/>
        <a:ext cx="129921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57150</xdr:colOff>
      <xdr:row>223</xdr:row>
      <xdr:rowOff>0</xdr:rowOff>
    </xdr:from>
    <xdr:to>
      <xdr:col>19</xdr:col>
      <xdr:colOff>523875</xdr:colOff>
      <xdr:row>223</xdr:row>
      <xdr:rowOff>0</xdr:rowOff>
    </xdr:to>
    <xdr:graphicFrame>
      <xdr:nvGraphicFramePr>
        <xdr:cNvPr id="21" name="Chart 34"/>
        <xdr:cNvGraphicFramePr/>
      </xdr:nvGraphicFramePr>
      <xdr:xfrm>
        <a:off x="13944600" y="38042850"/>
        <a:ext cx="82962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85725</xdr:colOff>
      <xdr:row>223</xdr:row>
      <xdr:rowOff>0</xdr:rowOff>
    </xdr:from>
    <xdr:to>
      <xdr:col>19</xdr:col>
      <xdr:colOff>552450</xdr:colOff>
      <xdr:row>223</xdr:row>
      <xdr:rowOff>0</xdr:rowOff>
    </xdr:to>
    <xdr:graphicFrame>
      <xdr:nvGraphicFramePr>
        <xdr:cNvPr id="22" name="Chart 35"/>
        <xdr:cNvGraphicFramePr/>
      </xdr:nvGraphicFramePr>
      <xdr:xfrm>
        <a:off x="13973175" y="38042850"/>
        <a:ext cx="82962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13</xdr:col>
      <xdr:colOff>0</xdr:colOff>
      <xdr:row>223</xdr:row>
      <xdr:rowOff>0</xdr:rowOff>
    </xdr:from>
    <xdr:to>
      <xdr:col>20</xdr:col>
      <xdr:colOff>533400</xdr:colOff>
      <xdr:row>223</xdr:row>
      <xdr:rowOff>0</xdr:rowOff>
    </xdr:to>
    <xdr:graphicFrame>
      <xdr:nvGraphicFramePr>
        <xdr:cNvPr id="23" name="Chart 36"/>
        <xdr:cNvGraphicFramePr/>
      </xdr:nvGraphicFramePr>
      <xdr:xfrm>
        <a:off x="14973300" y="38042850"/>
        <a:ext cx="8420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</xdr:col>
      <xdr:colOff>104775</xdr:colOff>
      <xdr:row>223</xdr:row>
      <xdr:rowOff>0</xdr:rowOff>
    </xdr:from>
    <xdr:to>
      <xdr:col>12</xdr:col>
      <xdr:colOff>962025</xdr:colOff>
      <xdr:row>223</xdr:row>
      <xdr:rowOff>0</xdr:rowOff>
    </xdr:to>
    <xdr:graphicFrame>
      <xdr:nvGraphicFramePr>
        <xdr:cNvPr id="24" name="Chart 37"/>
        <xdr:cNvGraphicFramePr/>
      </xdr:nvGraphicFramePr>
      <xdr:xfrm>
        <a:off x="7477125" y="38042850"/>
        <a:ext cx="73723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28575</xdr:colOff>
      <xdr:row>123</xdr:row>
      <xdr:rowOff>0</xdr:rowOff>
    </xdr:from>
    <xdr:to>
      <xdr:col>18</xdr:col>
      <xdr:colOff>1047750</xdr:colOff>
      <xdr:row>123</xdr:row>
      <xdr:rowOff>0</xdr:rowOff>
    </xdr:to>
    <xdr:graphicFrame>
      <xdr:nvGraphicFramePr>
        <xdr:cNvPr id="25" name="Chart 38"/>
        <xdr:cNvGraphicFramePr/>
      </xdr:nvGraphicFramePr>
      <xdr:xfrm>
        <a:off x="15001875" y="20840700"/>
        <a:ext cx="67056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85725</xdr:colOff>
      <xdr:row>223</xdr:row>
      <xdr:rowOff>0</xdr:rowOff>
    </xdr:from>
    <xdr:to>
      <xdr:col>12</xdr:col>
      <xdr:colOff>733425</xdr:colOff>
      <xdr:row>223</xdr:row>
      <xdr:rowOff>0</xdr:rowOff>
    </xdr:to>
    <xdr:graphicFrame>
      <xdr:nvGraphicFramePr>
        <xdr:cNvPr id="26" name="Chart 39"/>
        <xdr:cNvGraphicFramePr/>
      </xdr:nvGraphicFramePr>
      <xdr:xfrm>
        <a:off x="8458200" y="38042850"/>
        <a:ext cx="61626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1066800</xdr:colOff>
      <xdr:row>223</xdr:row>
      <xdr:rowOff>0</xdr:rowOff>
    </xdr:from>
    <xdr:to>
      <xdr:col>14</xdr:col>
      <xdr:colOff>1000125</xdr:colOff>
      <xdr:row>223</xdr:row>
      <xdr:rowOff>0</xdr:rowOff>
    </xdr:to>
    <xdr:graphicFrame>
      <xdr:nvGraphicFramePr>
        <xdr:cNvPr id="27" name="Chart 40"/>
        <xdr:cNvGraphicFramePr/>
      </xdr:nvGraphicFramePr>
      <xdr:xfrm>
        <a:off x="11172825" y="38042850"/>
        <a:ext cx="59150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76200</xdr:colOff>
      <xdr:row>223</xdr:row>
      <xdr:rowOff>0</xdr:rowOff>
    </xdr:from>
    <xdr:to>
      <xdr:col>11</xdr:col>
      <xdr:colOff>466725</xdr:colOff>
      <xdr:row>223</xdr:row>
      <xdr:rowOff>0</xdr:rowOff>
    </xdr:to>
    <xdr:graphicFrame>
      <xdr:nvGraphicFramePr>
        <xdr:cNvPr id="28" name="Chart 41"/>
        <xdr:cNvGraphicFramePr/>
      </xdr:nvGraphicFramePr>
      <xdr:xfrm>
        <a:off x="7448550" y="38042850"/>
        <a:ext cx="58959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171450</xdr:colOff>
      <xdr:row>223</xdr:row>
      <xdr:rowOff>0</xdr:rowOff>
    </xdr:from>
    <xdr:to>
      <xdr:col>15</xdr:col>
      <xdr:colOff>504825</xdr:colOff>
      <xdr:row>223</xdr:row>
      <xdr:rowOff>0</xdr:rowOff>
    </xdr:to>
    <xdr:graphicFrame>
      <xdr:nvGraphicFramePr>
        <xdr:cNvPr id="29" name="Chart 42"/>
        <xdr:cNvGraphicFramePr/>
      </xdr:nvGraphicFramePr>
      <xdr:xfrm>
        <a:off x="12011025" y="38042850"/>
        <a:ext cx="57245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1019175</xdr:colOff>
      <xdr:row>223</xdr:row>
      <xdr:rowOff>0</xdr:rowOff>
    </xdr:from>
    <xdr:to>
      <xdr:col>25</xdr:col>
      <xdr:colOff>228600</xdr:colOff>
      <xdr:row>223</xdr:row>
      <xdr:rowOff>0</xdr:rowOff>
    </xdr:to>
    <xdr:graphicFrame>
      <xdr:nvGraphicFramePr>
        <xdr:cNvPr id="30" name="Chart 43"/>
        <xdr:cNvGraphicFramePr/>
      </xdr:nvGraphicFramePr>
      <xdr:xfrm>
        <a:off x="20535900" y="38042850"/>
        <a:ext cx="81819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76200</xdr:colOff>
      <xdr:row>223</xdr:row>
      <xdr:rowOff>0</xdr:rowOff>
    </xdr:from>
    <xdr:to>
      <xdr:col>23</xdr:col>
      <xdr:colOff>219075</xdr:colOff>
      <xdr:row>223</xdr:row>
      <xdr:rowOff>0</xdr:rowOff>
    </xdr:to>
    <xdr:graphicFrame>
      <xdr:nvGraphicFramePr>
        <xdr:cNvPr id="31" name="Chart 44"/>
        <xdr:cNvGraphicFramePr/>
      </xdr:nvGraphicFramePr>
      <xdr:xfrm>
        <a:off x="13963650" y="38042850"/>
        <a:ext cx="124587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25</xdr:col>
      <xdr:colOff>990600</xdr:colOff>
      <xdr:row>223</xdr:row>
      <xdr:rowOff>0</xdr:rowOff>
    </xdr:to>
    <xdr:graphicFrame>
      <xdr:nvGraphicFramePr>
        <xdr:cNvPr id="32" name="Chart 45"/>
        <xdr:cNvGraphicFramePr/>
      </xdr:nvGraphicFramePr>
      <xdr:xfrm>
        <a:off x="17306925" y="38042850"/>
        <a:ext cx="121729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26</xdr:col>
      <xdr:colOff>209550</xdr:colOff>
      <xdr:row>223</xdr:row>
      <xdr:rowOff>0</xdr:rowOff>
    </xdr:to>
    <xdr:graphicFrame>
      <xdr:nvGraphicFramePr>
        <xdr:cNvPr id="33" name="Chart 46"/>
        <xdr:cNvGraphicFramePr/>
      </xdr:nvGraphicFramePr>
      <xdr:xfrm>
        <a:off x="17306925" y="38042850"/>
        <a:ext cx="125349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571500</xdr:colOff>
      <xdr:row>223</xdr:row>
      <xdr:rowOff>0</xdr:rowOff>
    </xdr:to>
    <xdr:graphicFrame>
      <xdr:nvGraphicFramePr>
        <xdr:cNvPr id="34" name="Chart 47"/>
        <xdr:cNvGraphicFramePr/>
      </xdr:nvGraphicFramePr>
      <xdr:xfrm>
        <a:off x="4171950" y="38042850"/>
        <a:ext cx="82391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561975</xdr:colOff>
      <xdr:row>223</xdr:row>
      <xdr:rowOff>0</xdr:rowOff>
    </xdr:to>
    <xdr:graphicFrame>
      <xdr:nvGraphicFramePr>
        <xdr:cNvPr id="35" name="Chart 48"/>
        <xdr:cNvGraphicFramePr/>
      </xdr:nvGraphicFramePr>
      <xdr:xfrm>
        <a:off x="4171950" y="38042850"/>
        <a:ext cx="82296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85725</xdr:colOff>
      <xdr:row>223</xdr:row>
      <xdr:rowOff>0</xdr:rowOff>
    </xdr:from>
    <xdr:to>
      <xdr:col>16</xdr:col>
      <xdr:colOff>657225</xdr:colOff>
      <xdr:row>223</xdr:row>
      <xdr:rowOff>0</xdr:rowOff>
    </xdr:to>
    <xdr:graphicFrame>
      <xdr:nvGraphicFramePr>
        <xdr:cNvPr id="36" name="Chart 49"/>
        <xdr:cNvGraphicFramePr/>
      </xdr:nvGraphicFramePr>
      <xdr:xfrm>
        <a:off x="8458200" y="38042850"/>
        <a:ext cx="105727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76200</xdr:colOff>
      <xdr:row>223</xdr:row>
      <xdr:rowOff>0</xdr:rowOff>
    </xdr:from>
    <xdr:to>
      <xdr:col>17</xdr:col>
      <xdr:colOff>47625</xdr:colOff>
      <xdr:row>223</xdr:row>
      <xdr:rowOff>0</xdr:rowOff>
    </xdr:to>
    <xdr:graphicFrame>
      <xdr:nvGraphicFramePr>
        <xdr:cNvPr id="37" name="Chart 50"/>
        <xdr:cNvGraphicFramePr/>
      </xdr:nvGraphicFramePr>
      <xdr:xfrm>
        <a:off x="10182225" y="38042850"/>
        <a:ext cx="93821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7</xdr:col>
      <xdr:colOff>76200</xdr:colOff>
      <xdr:row>223</xdr:row>
      <xdr:rowOff>0</xdr:rowOff>
    </xdr:from>
    <xdr:to>
      <xdr:col>13</xdr:col>
      <xdr:colOff>723900</xdr:colOff>
      <xdr:row>223</xdr:row>
      <xdr:rowOff>0</xdr:rowOff>
    </xdr:to>
    <xdr:graphicFrame>
      <xdr:nvGraphicFramePr>
        <xdr:cNvPr id="38" name="Chart 51"/>
        <xdr:cNvGraphicFramePr/>
      </xdr:nvGraphicFramePr>
      <xdr:xfrm>
        <a:off x="7448550" y="38042850"/>
        <a:ext cx="824865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10</xdr:col>
      <xdr:colOff>171450</xdr:colOff>
      <xdr:row>223</xdr:row>
      <xdr:rowOff>0</xdr:rowOff>
    </xdr:from>
    <xdr:to>
      <xdr:col>17</xdr:col>
      <xdr:colOff>542925</xdr:colOff>
      <xdr:row>223</xdr:row>
      <xdr:rowOff>0</xdr:rowOff>
    </xdr:to>
    <xdr:graphicFrame>
      <xdr:nvGraphicFramePr>
        <xdr:cNvPr id="39" name="Chart 52"/>
        <xdr:cNvGraphicFramePr/>
      </xdr:nvGraphicFramePr>
      <xdr:xfrm>
        <a:off x="12011025" y="38042850"/>
        <a:ext cx="80486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571500</xdr:colOff>
      <xdr:row>223</xdr:row>
      <xdr:rowOff>0</xdr:rowOff>
    </xdr:to>
    <xdr:graphicFrame>
      <xdr:nvGraphicFramePr>
        <xdr:cNvPr id="40" name="Chart 53"/>
        <xdr:cNvGraphicFramePr/>
      </xdr:nvGraphicFramePr>
      <xdr:xfrm>
        <a:off x="4171950" y="38042850"/>
        <a:ext cx="823912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561975</xdr:colOff>
      <xdr:row>223</xdr:row>
      <xdr:rowOff>0</xdr:rowOff>
    </xdr:to>
    <xdr:graphicFrame>
      <xdr:nvGraphicFramePr>
        <xdr:cNvPr id="41" name="Chart 54"/>
        <xdr:cNvGraphicFramePr/>
      </xdr:nvGraphicFramePr>
      <xdr:xfrm>
        <a:off x="4171950" y="38042850"/>
        <a:ext cx="82296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76200</xdr:colOff>
      <xdr:row>223</xdr:row>
      <xdr:rowOff>0</xdr:rowOff>
    </xdr:from>
    <xdr:to>
      <xdr:col>23</xdr:col>
      <xdr:colOff>219075</xdr:colOff>
      <xdr:row>223</xdr:row>
      <xdr:rowOff>0</xdr:rowOff>
    </xdr:to>
    <xdr:graphicFrame>
      <xdr:nvGraphicFramePr>
        <xdr:cNvPr id="42" name="Chart 55"/>
        <xdr:cNvGraphicFramePr/>
      </xdr:nvGraphicFramePr>
      <xdr:xfrm>
        <a:off x="13963650" y="38042850"/>
        <a:ext cx="124587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76200</xdr:colOff>
      <xdr:row>223</xdr:row>
      <xdr:rowOff>0</xdr:rowOff>
    </xdr:from>
    <xdr:to>
      <xdr:col>23</xdr:col>
      <xdr:colOff>219075</xdr:colOff>
      <xdr:row>223</xdr:row>
      <xdr:rowOff>0</xdr:rowOff>
    </xdr:to>
    <xdr:graphicFrame>
      <xdr:nvGraphicFramePr>
        <xdr:cNvPr id="43" name="Chart 56"/>
        <xdr:cNvGraphicFramePr/>
      </xdr:nvGraphicFramePr>
      <xdr:xfrm>
        <a:off x="13963650" y="38042850"/>
        <a:ext cx="124587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25</xdr:col>
      <xdr:colOff>990600</xdr:colOff>
      <xdr:row>223</xdr:row>
      <xdr:rowOff>0</xdr:rowOff>
    </xdr:to>
    <xdr:graphicFrame>
      <xdr:nvGraphicFramePr>
        <xdr:cNvPr id="44" name="Chart 57"/>
        <xdr:cNvGraphicFramePr/>
      </xdr:nvGraphicFramePr>
      <xdr:xfrm>
        <a:off x="17306925" y="38042850"/>
        <a:ext cx="1217295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26</xdr:col>
      <xdr:colOff>209550</xdr:colOff>
      <xdr:row>223</xdr:row>
      <xdr:rowOff>0</xdr:rowOff>
    </xdr:to>
    <xdr:graphicFrame>
      <xdr:nvGraphicFramePr>
        <xdr:cNvPr id="45" name="Chart 58"/>
        <xdr:cNvGraphicFramePr/>
      </xdr:nvGraphicFramePr>
      <xdr:xfrm>
        <a:off x="17306925" y="38042850"/>
        <a:ext cx="125349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36</xdr:col>
      <xdr:colOff>76200</xdr:colOff>
      <xdr:row>223</xdr:row>
      <xdr:rowOff>0</xdr:rowOff>
    </xdr:from>
    <xdr:to>
      <xdr:col>47</xdr:col>
      <xdr:colOff>581025</xdr:colOff>
      <xdr:row>223</xdr:row>
      <xdr:rowOff>0</xdr:rowOff>
    </xdr:to>
    <xdr:graphicFrame>
      <xdr:nvGraphicFramePr>
        <xdr:cNvPr id="46" name="Chart 59"/>
        <xdr:cNvGraphicFramePr/>
      </xdr:nvGraphicFramePr>
      <xdr:xfrm>
        <a:off x="40881300" y="38042850"/>
        <a:ext cx="129921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57150</xdr:colOff>
      <xdr:row>223</xdr:row>
      <xdr:rowOff>0</xdr:rowOff>
    </xdr:from>
    <xdr:to>
      <xdr:col>19</xdr:col>
      <xdr:colOff>523875</xdr:colOff>
      <xdr:row>223</xdr:row>
      <xdr:rowOff>0</xdr:rowOff>
    </xdr:to>
    <xdr:graphicFrame>
      <xdr:nvGraphicFramePr>
        <xdr:cNvPr id="47" name="Chart 60"/>
        <xdr:cNvGraphicFramePr/>
      </xdr:nvGraphicFramePr>
      <xdr:xfrm>
        <a:off x="13944600" y="38042850"/>
        <a:ext cx="829627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85725</xdr:colOff>
      <xdr:row>223</xdr:row>
      <xdr:rowOff>0</xdr:rowOff>
    </xdr:from>
    <xdr:to>
      <xdr:col>19</xdr:col>
      <xdr:colOff>552450</xdr:colOff>
      <xdr:row>223</xdr:row>
      <xdr:rowOff>0</xdr:rowOff>
    </xdr:to>
    <xdr:graphicFrame>
      <xdr:nvGraphicFramePr>
        <xdr:cNvPr id="48" name="Chart 61"/>
        <xdr:cNvGraphicFramePr/>
      </xdr:nvGraphicFramePr>
      <xdr:xfrm>
        <a:off x="13973175" y="38042850"/>
        <a:ext cx="829627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0</xdr:colOff>
      <xdr:row>223</xdr:row>
      <xdr:rowOff>0</xdr:rowOff>
    </xdr:from>
    <xdr:to>
      <xdr:col>20</xdr:col>
      <xdr:colOff>533400</xdr:colOff>
      <xdr:row>223</xdr:row>
      <xdr:rowOff>0</xdr:rowOff>
    </xdr:to>
    <xdr:graphicFrame>
      <xdr:nvGraphicFramePr>
        <xdr:cNvPr id="49" name="Chart 62"/>
        <xdr:cNvGraphicFramePr/>
      </xdr:nvGraphicFramePr>
      <xdr:xfrm>
        <a:off x="14973300" y="38042850"/>
        <a:ext cx="84201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104775</xdr:colOff>
      <xdr:row>223</xdr:row>
      <xdr:rowOff>0</xdr:rowOff>
    </xdr:from>
    <xdr:to>
      <xdr:col>12</xdr:col>
      <xdr:colOff>962025</xdr:colOff>
      <xdr:row>223</xdr:row>
      <xdr:rowOff>0</xdr:rowOff>
    </xdr:to>
    <xdr:graphicFrame>
      <xdr:nvGraphicFramePr>
        <xdr:cNvPr id="50" name="Chart 63"/>
        <xdr:cNvGraphicFramePr/>
      </xdr:nvGraphicFramePr>
      <xdr:xfrm>
        <a:off x="7477125" y="38042850"/>
        <a:ext cx="737235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8</xdr:col>
      <xdr:colOff>85725</xdr:colOff>
      <xdr:row>223</xdr:row>
      <xdr:rowOff>0</xdr:rowOff>
    </xdr:from>
    <xdr:to>
      <xdr:col>12</xdr:col>
      <xdr:colOff>733425</xdr:colOff>
      <xdr:row>223</xdr:row>
      <xdr:rowOff>0</xdr:rowOff>
    </xdr:to>
    <xdr:graphicFrame>
      <xdr:nvGraphicFramePr>
        <xdr:cNvPr id="51" name="Chart 64"/>
        <xdr:cNvGraphicFramePr/>
      </xdr:nvGraphicFramePr>
      <xdr:xfrm>
        <a:off x="8458200" y="38042850"/>
        <a:ext cx="616267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9</xdr:col>
      <xdr:colOff>1066800</xdr:colOff>
      <xdr:row>223</xdr:row>
      <xdr:rowOff>0</xdr:rowOff>
    </xdr:from>
    <xdr:to>
      <xdr:col>14</xdr:col>
      <xdr:colOff>1000125</xdr:colOff>
      <xdr:row>223</xdr:row>
      <xdr:rowOff>0</xdr:rowOff>
    </xdr:to>
    <xdr:graphicFrame>
      <xdr:nvGraphicFramePr>
        <xdr:cNvPr id="52" name="Chart 65"/>
        <xdr:cNvGraphicFramePr/>
      </xdr:nvGraphicFramePr>
      <xdr:xfrm>
        <a:off x="11172825" y="38042850"/>
        <a:ext cx="5915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7</xdr:col>
      <xdr:colOff>76200</xdr:colOff>
      <xdr:row>223</xdr:row>
      <xdr:rowOff>0</xdr:rowOff>
    </xdr:from>
    <xdr:to>
      <xdr:col>11</xdr:col>
      <xdr:colOff>466725</xdr:colOff>
      <xdr:row>223</xdr:row>
      <xdr:rowOff>0</xdr:rowOff>
    </xdr:to>
    <xdr:graphicFrame>
      <xdr:nvGraphicFramePr>
        <xdr:cNvPr id="53" name="Chart 66"/>
        <xdr:cNvGraphicFramePr/>
      </xdr:nvGraphicFramePr>
      <xdr:xfrm>
        <a:off x="7448550" y="38042850"/>
        <a:ext cx="589597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10</xdr:col>
      <xdr:colOff>171450</xdr:colOff>
      <xdr:row>223</xdr:row>
      <xdr:rowOff>0</xdr:rowOff>
    </xdr:from>
    <xdr:to>
      <xdr:col>15</xdr:col>
      <xdr:colOff>504825</xdr:colOff>
      <xdr:row>223</xdr:row>
      <xdr:rowOff>0</xdr:rowOff>
    </xdr:to>
    <xdr:graphicFrame>
      <xdr:nvGraphicFramePr>
        <xdr:cNvPr id="54" name="Chart 67"/>
        <xdr:cNvGraphicFramePr/>
      </xdr:nvGraphicFramePr>
      <xdr:xfrm>
        <a:off x="12011025" y="38042850"/>
        <a:ext cx="57245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17</xdr:col>
      <xdr:colOff>1019175</xdr:colOff>
      <xdr:row>223</xdr:row>
      <xdr:rowOff>0</xdr:rowOff>
    </xdr:from>
    <xdr:to>
      <xdr:col>25</xdr:col>
      <xdr:colOff>228600</xdr:colOff>
      <xdr:row>223</xdr:row>
      <xdr:rowOff>0</xdr:rowOff>
    </xdr:to>
    <xdr:graphicFrame>
      <xdr:nvGraphicFramePr>
        <xdr:cNvPr id="55" name="Chart 68"/>
        <xdr:cNvGraphicFramePr/>
      </xdr:nvGraphicFramePr>
      <xdr:xfrm>
        <a:off x="20535900" y="38042850"/>
        <a:ext cx="818197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76200</xdr:colOff>
      <xdr:row>223</xdr:row>
      <xdr:rowOff>0</xdr:rowOff>
    </xdr:from>
    <xdr:to>
      <xdr:col>23</xdr:col>
      <xdr:colOff>219075</xdr:colOff>
      <xdr:row>223</xdr:row>
      <xdr:rowOff>0</xdr:rowOff>
    </xdr:to>
    <xdr:graphicFrame>
      <xdr:nvGraphicFramePr>
        <xdr:cNvPr id="56" name="Chart 69"/>
        <xdr:cNvGraphicFramePr/>
      </xdr:nvGraphicFramePr>
      <xdr:xfrm>
        <a:off x="13963650" y="38042850"/>
        <a:ext cx="124587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25</xdr:col>
      <xdr:colOff>990600</xdr:colOff>
      <xdr:row>223</xdr:row>
      <xdr:rowOff>0</xdr:rowOff>
    </xdr:to>
    <xdr:graphicFrame>
      <xdr:nvGraphicFramePr>
        <xdr:cNvPr id="57" name="Chart 70"/>
        <xdr:cNvGraphicFramePr/>
      </xdr:nvGraphicFramePr>
      <xdr:xfrm>
        <a:off x="17306925" y="38042850"/>
        <a:ext cx="1217295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15</xdr:col>
      <xdr:colOff>76200</xdr:colOff>
      <xdr:row>223</xdr:row>
      <xdr:rowOff>0</xdr:rowOff>
    </xdr:from>
    <xdr:to>
      <xdr:col>26</xdr:col>
      <xdr:colOff>209550</xdr:colOff>
      <xdr:row>223</xdr:row>
      <xdr:rowOff>0</xdr:rowOff>
    </xdr:to>
    <xdr:graphicFrame>
      <xdr:nvGraphicFramePr>
        <xdr:cNvPr id="58" name="Chart 71"/>
        <xdr:cNvGraphicFramePr/>
      </xdr:nvGraphicFramePr>
      <xdr:xfrm>
        <a:off x="17306925" y="38042850"/>
        <a:ext cx="125349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571500</xdr:colOff>
      <xdr:row>223</xdr:row>
      <xdr:rowOff>0</xdr:rowOff>
    </xdr:to>
    <xdr:graphicFrame>
      <xdr:nvGraphicFramePr>
        <xdr:cNvPr id="59" name="Chart 72"/>
        <xdr:cNvGraphicFramePr/>
      </xdr:nvGraphicFramePr>
      <xdr:xfrm>
        <a:off x="4171950" y="38042850"/>
        <a:ext cx="8239125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4</xdr:col>
      <xdr:colOff>85725</xdr:colOff>
      <xdr:row>223</xdr:row>
      <xdr:rowOff>0</xdr:rowOff>
    </xdr:from>
    <xdr:to>
      <xdr:col>10</xdr:col>
      <xdr:colOff>561975</xdr:colOff>
      <xdr:row>223</xdr:row>
      <xdr:rowOff>0</xdr:rowOff>
    </xdr:to>
    <xdr:graphicFrame>
      <xdr:nvGraphicFramePr>
        <xdr:cNvPr id="60" name="Chart 73"/>
        <xdr:cNvGraphicFramePr/>
      </xdr:nvGraphicFramePr>
      <xdr:xfrm>
        <a:off x="4171950" y="38042850"/>
        <a:ext cx="82296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8</xdr:col>
      <xdr:colOff>85725</xdr:colOff>
      <xdr:row>295</xdr:row>
      <xdr:rowOff>0</xdr:rowOff>
    </xdr:from>
    <xdr:to>
      <xdr:col>16</xdr:col>
      <xdr:colOff>657225</xdr:colOff>
      <xdr:row>295</xdr:row>
      <xdr:rowOff>0</xdr:rowOff>
    </xdr:to>
    <xdr:graphicFrame>
      <xdr:nvGraphicFramePr>
        <xdr:cNvPr id="61" name="Chart 74"/>
        <xdr:cNvGraphicFramePr/>
      </xdr:nvGraphicFramePr>
      <xdr:xfrm>
        <a:off x="8458200" y="50225325"/>
        <a:ext cx="1057275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9</xdr:col>
      <xdr:colOff>76200</xdr:colOff>
      <xdr:row>295</xdr:row>
      <xdr:rowOff>0</xdr:rowOff>
    </xdr:from>
    <xdr:to>
      <xdr:col>17</xdr:col>
      <xdr:colOff>47625</xdr:colOff>
      <xdr:row>295</xdr:row>
      <xdr:rowOff>0</xdr:rowOff>
    </xdr:to>
    <xdr:graphicFrame>
      <xdr:nvGraphicFramePr>
        <xdr:cNvPr id="62" name="Chart 75"/>
        <xdr:cNvGraphicFramePr/>
      </xdr:nvGraphicFramePr>
      <xdr:xfrm>
        <a:off x="10182225" y="50225325"/>
        <a:ext cx="93821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7</xdr:col>
      <xdr:colOff>76200</xdr:colOff>
      <xdr:row>295</xdr:row>
      <xdr:rowOff>0</xdr:rowOff>
    </xdr:from>
    <xdr:to>
      <xdr:col>13</xdr:col>
      <xdr:colOff>723900</xdr:colOff>
      <xdr:row>295</xdr:row>
      <xdr:rowOff>0</xdr:rowOff>
    </xdr:to>
    <xdr:graphicFrame>
      <xdr:nvGraphicFramePr>
        <xdr:cNvPr id="63" name="Chart 76"/>
        <xdr:cNvGraphicFramePr/>
      </xdr:nvGraphicFramePr>
      <xdr:xfrm>
        <a:off x="7448550" y="50225325"/>
        <a:ext cx="824865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10</xdr:col>
      <xdr:colOff>171450</xdr:colOff>
      <xdr:row>295</xdr:row>
      <xdr:rowOff>0</xdr:rowOff>
    </xdr:from>
    <xdr:to>
      <xdr:col>17</xdr:col>
      <xdr:colOff>542925</xdr:colOff>
      <xdr:row>295</xdr:row>
      <xdr:rowOff>0</xdr:rowOff>
    </xdr:to>
    <xdr:graphicFrame>
      <xdr:nvGraphicFramePr>
        <xdr:cNvPr id="64" name="Chart 77"/>
        <xdr:cNvGraphicFramePr/>
      </xdr:nvGraphicFramePr>
      <xdr:xfrm>
        <a:off x="12011025" y="50225325"/>
        <a:ext cx="80486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12</xdr:col>
      <xdr:colOff>76200</xdr:colOff>
      <xdr:row>295</xdr:row>
      <xdr:rowOff>0</xdr:rowOff>
    </xdr:from>
    <xdr:to>
      <xdr:col>23</xdr:col>
      <xdr:colOff>219075</xdr:colOff>
      <xdr:row>295</xdr:row>
      <xdr:rowOff>0</xdr:rowOff>
    </xdr:to>
    <xdr:graphicFrame>
      <xdr:nvGraphicFramePr>
        <xdr:cNvPr id="65" name="Chart 78"/>
        <xdr:cNvGraphicFramePr/>
      </xdr:nvGraphicFramePr>
      <xdr:xfrm>
        <a:off x="13963650" y="50225325"/>
        <a:ext cx="1245870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12</xdr:col>
      <xdr:colOff>76200</xdr:colOff>
      <xdr:row>295</xdr:row>
      <xdr:rowOff>0</xdr:rowOff>
    </xdr:from>
    <xdr:to>
      <xdr:col>23</xdr:col>
      <xdr:colOff>219075</xdr:colOff>
      <xdr:row>295</xdr:row>
      <xdr:rowOff>0</xdr:rowOff>
    </xdr:to>
    <xdr:graphicFrame>
      <xdr:nvGraphicFramePr>
        <xdr:cNvPr id="66" name="Chart 79"/>
        <xdr:cNvGraphicFramePr/>
      </xdr:nvGraphicFramePr>
      <xdr:xfrm>
        <a:off x="13963650" y="50225325"/>
        <a:ext cx="1245870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15</xdr:col>
      <xdr:colOff>76200</xdr:colOff>
      <xdr:row>295</xdr:row>
      <xdr:rowOff>0</xdr:rowOff>
    </xdr:from>
    <xdr:to>
      <xdr:col>25</xdr:col>
      <xdr:colOff>990600</xdr:colOff>
      <xdr:row>295</xdr:row>
      <xdr:rowOff>0</xdr:rowOff>
    </xdr:to>
    <xdr:graphicFrame>
      <xdr:nvGraphicFramePr>
        <xdr:cNvPr id="67" name="Chart 80"/>
        <xdr:cNvGraphicFramePr/>
      </xdr:nvGraphicFramePr>
      <xdr:xfrm>
        <a:off x="17306925" y="50225325"/>
        <a:ext cx="12172950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15</xdr:col>
      <xdr:colOff>76200</xdr:colOff>
      <xdr:row>295</xdr:row>
      <xdr:rowOff>0</xdr:rowOff>
    </xdr:from>
    <xdr:to>
      <xdr:col>26</xdr:col>
      <xdr:colOff>209550</xdr:colOff>
      <xdr:row>295</xdr:row>
      <xdr:rowOff>0</xdr:rowOff>
    </xdr:to>
    <xdr:graphicFrame>
      <xdr:nvGraphicFramePr>
        <xdr:cNvPr id="68" name="Chart 81"/>
        <xdr:cNvGraphicFramePr/>
      </xdr:nvGraphicFramePr>
      <xdr:xfrm>
        <a:off x="17306925" y="50225325"/>
        <a:ext cx="1253490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36</xdr:col>
      <xdr:colOff>76200</xdr:colOff>
      <xdr:row>296</xdr:row>
      <xdr:rowOff>38100</xdr:rowOff>
    </xdr:from>
    <xdr:to>
      <xdr:col>47</xdr:col>
      <xdr:colOff>581025</xdr:colOff>
      <xdr:row>321</xdr:row>
      <xdr:rowOff>19050</xdr:rowOff>
    </xdr:to>
    <xdr:graphicFrame>
      <xdr:nvGraphicFramePr>
        <xdr:cNvPr id="69" name="Chart 82"/>
        <xdr:cNvGraphicFramePr/>
      </xdr:nvGraphicFramePr>
      <xdr:xfrm>
        <a:off x="40881300" y="50425350"/>
        <a:ext cx="12992100" cy="437197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0.44</cdr:y>
    </cdr:from>
    <cdr:to>
      <cdr:x>0.32525</cdr:x>
      <cdr:y>0.4445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0.441</cdr:x>
      <cdr:y>0.41625</cdr:y>
    </cdr:from>
    <cdr:to>
      <cdr:x>0.4935</cdr:x>
      <cdr:y>0.4205</cdr:y>
    </cdr:to>
    <cdr:sp>
      <cdr:nvSpPr>
        <cdr:cNvPr id="2" name="TextBox 2"/>
        <cdr:cNvSpPr txBox="1">
          <a:spLocks noChangeArrowheads="1"/>
        </cdr:cNvSpPr>
      </cdr:nvSpPr>
      <cdr:spPr>
        <a:xfrm>
          <a:off x="413385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0.41575</cdr:x>
      <cdr:y>0.40425</cdr:y>
    </cdr:from>
    <cdr:to>
      <cdr:x>0.467</cdr:x>
      <cdr:y>0.40875</cdr:y>
    </cdr:to>
    <cdr:sp>
      <cdr:nvSpPr>
        <cdr:cNvPr id="3" name="TextBox 3"/>
        <cdr:cNvSpPr txBox="1">
          <a:spLocks noChangeArrowheads="1"/>
        </cdr:cNvSpPr>
      </cdr:nvSpPr>
      <cdr:spPr>
        <a:xfrm>
          <a:off x="3895725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0.5195</cdr:x>
      <cdr:y>0.40425</cdr:y>
    </cdr:from>
    <cdr:to>
      <cdr:x>0.572</cdr:x>
      <cdr:y>0.409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0.549</cdr:x>
      <cdr:y>0.46625</cdr:y>
    </cdr:from>
    <cdr:to>
      <cdr:x>0.7685</cdr:x>
      <cdr:y>0.471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0" y="0"/>
          <a:ext cx="2057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+ kereskedelmi egyenleg</a:t>
          </a:r>
        </a:p>
      </cdr:txBody>
    </cdr:sp>
  </cdr:relSizeAnchor>
  <cdr:relSizeAnchor xmlns:cdr="http://schemas.openxmlformats.org/drawingml/2006/chartDrawing">
    <cdr:from>
      <cdr:x>0.2255</cdr:x>
      <cdr:y>0.37675</cdr:y>
    </cdr:from>
    <cdr:to>
      <cdr:x>0.441</cdr:x>
      <cdr:y>0.382</cdr:y>
    </cdr:to>
    <cdr:sp>
      <cdr:nvSpPr>
        <cdr:cNvPr id="6" name="TextBox 6"/>
        <cdr:cNvSpPr txBox="1">
          <a:spLocks noChangeArrowheads="1"/>
        </cdr:cNvSpPr>
      </cdr:nvSpPr>
      <cdr:spPr>
        <a:xfrm>
          <a:off x="2114550" y="0"/>
          <a:ext cx="2019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- kereskedelmi egyenleg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0.4635</cdr:y>
    </cdr:from>
    <cdr:to>
      <cdr:x>0.144</cdr:x>
      <cdr:y>0.50525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942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 5 millió fő</a:t>
          </a:r>
        </a:p>
      </cdr:txBody>
    </cdr:sp>
  </cdr:relSizeAnchor>
  <cdr:relSizeAnchor xmlns:cdr="http://schemas.openxmlformats.org/drawingml/2006/chartDrawing">
    <cdr:from>
      <cdr:x>0.6415</cdr:x>
      <cdr:y>0.428</cdr:y>
    </cdr:from>
    <cdr:to>
      <cdr:x>0.724</cdr:x>
      <cdr:y>0.4425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PL</a:t>
          </a:r>
        </a:p>
      </cdr:txBody>
    </cdr:sp>
  </cdr:relSizeAnchor>
  <cdr:relSizeAnchor xmlns:cdr="http://schemas.openxmlformats.org/drawingml/2006/chartDrawing">
    <cdr:from>
      <cdr:x>0.254</cdr:x>
      <cdr:y>0.44575</cdr:y>
    </cdr:from>
    <cdr:to>
      <cdr:x>0.3535</cdr:x>
      <cdr:y>0.4565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RO</a:t>
          </a:r>
        </a:p>
      </cdr:txBody>
    </cdr:sp>
  </cdr:relSizeAnchor>
  <cdr:relSizeAnchor xmlns:cdr="http://schemas.openxmlformats.org/drawingml/2006/chartDrawing">
    <cdr:from>
      <cdr:x>0.03975</cdr:x>
      <cdr:y>0.4425</cdr:y>
    </cdr:from>
    <cdr:to>
      <cdr:x>0.2065</cdr:x>
      <cdr:y>0.461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" y="0"/>
          <a:ext cx="1371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  <cdr:relSizeAnchor xmlns:cdr="http://schemas.openxmlformats.org/drawingml/2006/chartDrawing">
    <cdr:from>
      <cdr:x>0.26725</cdr:x>
      <cdr:y>0.41175</cdr:y>
    </cdr:from>
    <cdr:to>
      <cdr:x>0.3175</cdr:x>
      <cdr:y>0.42775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HU</a:t>
          </a:r>
        </a:p>
      </cdr:txBody>
    </cdr:sp>
  </cdr:relSizeAnchor>
  <cdr:relSizeAnchor xmlns:cdr="http://schemas.openxmlformats.org/drawingml/2006/chartDrawing">
    <cdr:from>
      <cdr:x>0.723</cdr:x>
      <cdr:y>0.44575</cdr:y>
    </cdr:from>
    <cdr:to>
      <cdr:x>0.8425</cdr:x>
      <cdr:y>0.47375</cdr:y>
    </cdr:to>
    <cdr:sp>
      <cdr:nvSpPr>
        <cdr:cNvPr id="6" name="TextBox 6"/>
        <cdr:cNvSpPr txBox="1">
          <a:spLocks noChangeArrowheads="1"/>
        </cdr:cNvSpPr>
      </cdr:nvSpPr>
      <cdr:spPr>
        <a:xfrm>
          <a:off x="596265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</a:t>
          </a:r>
        </a:p>
      </cdr:txBody>
    </cdr:sp>
  </cdr:relSizeAnchor>
  <cdr:relSizeAnchor xmlns:cdr="http://schemas.openxmlformats.org/drawingml/2006/chartDrawing">
    <cdr:from>
      <cdr:x>0.3375</cdr:x>
      <cdr:y>0.40425</cdr:y>
    </cdr:from>
    <cdr:to>
      <cdr:x>0.41325</cdr:x>
      <cdr:y>0.421</cdr:y>
    </cdr:to>
    <cdr:sp>
      <cdr:nvSpPr>
        <cdr:cNvPr id="7" name="TextBox 7"/>
        <cdr:cNvSpPr txBox="1">
          <a:spLocks noChangeArrowheads="1"/>
        </cdr:cNvSpPr>
      </cdr:nvSpPr>
      <cdr:spPr>
        <a:xfrm>
          <a:off x="2781300" y="0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CZ</a:t>
          </a:r>
        </a:p>
      </cdr:txBody>
    </cdr:sp>
  </cdr:relSizeAnchor>
  <cdr:relSizeAnchor xmlns:cdr="http://schemas.openxmlformats.org/drawingml/2006/chartDrawing">
    <cdr:from>
      <cdr:x>0.18775</cdr:x>
      <cdr:y>0.3775</cdr:y>
    </cdr:from>
    <cdr:to>
      <cdr:x>0.28325</cdr:x>
      <cdr:y>0.39875</cdr:y>
    </cdr:to>
    <cdr:sp>
      <cdr:nvSpPr>
        <cdr:cNvPr id="8" name="TextBox 8"/>
        <cdr:cNvSpPr txBox="1">
          <a:spLocks noChangeArrowheads="1"/>
        </cdr:cNvSpPr>
      </cdr:nvSpPr>
      <cdr:spPr>
        <a:xfrm>
          <a:off x="154305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CY</a:t>
          </a:r>
        </a:p>
      </cdr:txBody>
    </cdr:sp>
  </cdr:relSizeAnchor>
  <cdr:relSizeAnchor xmlns:cdr="http://schemas.openxmlformats.org/drawingml/2006/chartDrawing">
    <cdr:from>
      <cdr:x>0.271</cdr:x>
      <cdr:y>0.393</cdr:y>
    </cdr:from>
    <cdr:to>
      <cdr:x>0.3545</cdr:x>
      <cdr:y>0.40625</cdr:y>
    </cdr:to>
    <cdr:sp>
      <cdr:nvSpPr>
        <cdr:cNvPr id="9" name="TextBox 9"/>
        <cdr:cNvSpPr txBox="1">
          <a:spLocks noChangeArrowheads="1"/>
        </cdr:cNvSpPr>
      </cdr:nvSpPr>
      <cdr:spPr>
        <a:xfrm>
          <a:off x="2228850" y="0"/>
          <a:ext cx="685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SL</a:t>
          </a:r>
        </a:p>
      </cdr:txBody>
    </cdr:sp>
  </cdr:relSizeAnchor>
  <cdr:relSizeAnchor xmlns:cdr="http://schemas.openxmlformats.org/drawingml/2006/chartDrawing">
    <cdr:from>
      <cdr:x>0.271</cdr:x>
      <cdr:y>0.4065</cdr:y>
    </cdr:from>
    <cdr:to>
      <cdr:x>0.346</cdr:x>
      <cdr:y>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2228850" y="0"/>
          <a:ext cx="619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MT</a:t>
          </a:r>
        </a:p>
      </cdr:txBody>
    </cdr:sp>
  </cdr:relSizeAnchor>
  <cdr:relSizeAnchor xmlns:cdr="http://schemas.openxmlformats.org/drawingml/2006/chartDrawing">
    <cdr:from>
      <cdr:x>0.525</cdr:x>
      <cdr:y>0.42325</cdr:y>
    </cdr:from>
    <cdr:to>
      <cdr:x>0.5885</cdr:x>
      <cdr:y>0.43475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24350" y="0"/>
          <a:ext cx="523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EE</a:t>
          </a:r>
        </a:p>
      </cdr:txBody>
    </cdr:sp>
  </cdr:relSizeAnchor>
  <cdr:relSizeAnchor xmlns:cdr="http://schemas.openxmlformats.org/drawingml/2006/chartDrawing">
    <cdr:from>
      <cdr:x>0.525</cdr:x>
      <cdr:y>0.4405</cdr:y>
    </cdr:from>
    <cdr:to>
      <cdr:x>0.6095</cdr:x>
      <cdr:y>0.45625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324350" y="0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LV</a:t>
          </a:r>
        </a:p>
      </cdr:txBody>
    </cdr:sp>
  </cdr:relSizeAnchor>
  <cdr:relSizeAnchor xmlns:cdr="http://schemas.openxmlformats.org/drawingml/2006/chartDrawing">
    <cdr:from>
      <cdr:x>0.599</cdr:x>
      <cdr:y>0.43225</cdr:y>
    </cdr:from>
    <cdr:to>
      <cdr:x>0.68525</cdr:x>
      <cdr:y>0.4475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33950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LT</a:t>
          </a:r>
        </a:p>
      </cdr:txBody>
    </cdr:sp>
  </cdr:relSizeAnchor>
  <cdr:relSizeAnchor xmlns:cdr="http://schemas.openxmlformats.org/drawingml/2006/chartDrawing">
    <cdr:from>
      <cdr:x>0.742</cdr:x>
      <cdr:y>0.4215</cdr:y>
    </cdr:from>
    <cdr:to>
      <cdr:x>0.853</cdr:x>
      <cdr:y>0.4425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115050" y="0"/>
          <a:ext cx="914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SK</a:t>
          </a:r>
        </a:p>
      </cdr:txBody>
    </cdr:sp>
  </cdr:relSizeAnchor>
  <cdr:relSizeAnchor xmlns:cdr="http://schemas.openxmlformats.org/drawingml/2006/chartDrawing">
    <cdr:from>
      <cdr:x>0.161</cdr:x>
      <cdr:y>0.4635</cdr:y>
    </cdr:from>
    <cdr:to>
      <cdr:x>0.30225</cdr:x>
      <cdr:y>0.47625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323975" y="0"/>
          <a:ext cx="1162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 millió fő</a:t>
          </a:r>
        </a:p>
      </cdr:txBody>
    </cdr:sp>
  </cdr:relSizeAnchor>
  <cdr:relSizeAnchor xmlns:cdr="http://schemas.openxmlformats.org/drawingml/2006/chartDrawing">
    <cdr:from>
      <cdr:x>0.11075</cdr:x>
      <cdr:y>0.461</cdr:y>
    </cdr:from>
    <cdr:to>
      <cdr:x>0.18775</cdr:x>
      <cdr:y>0.464</cdr:y>
    </cdr:to>
    <cdr:sp>
      <cdr:nvSpPr>
        <cdr:cNvPr id="16" name="Line 16"/>
        <cdr:cNvSpPr>
          <a:spLocks/>
        </cdr:cNvSpPr>
      </cdr:nvSpPr>
      <cdr:spPr>
        <a:xfrm>
          <a:off x="90487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0.46775</cdr:y>
    </cdr:from>
    <cdr:to>
      <cdr:x>0.18775</cdr:x>
      <cdr:y>0.46975</cdr:y>
    </cdr:to>
    <cdr:sp>
      <cdr:nvSpPr>
        <cdr:cNvPr id="17" name="Line 17"/>
        <cdr:cNvSpPr>
          <a:spLocks/>
        </cdr:cNvSpPr>
      </cdr:nvSpPr>
      <cdr:spPr>
        <a:xfrm flipV="1">
          <a:off x="90487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0.723</cdr:y>
    </cdr:from>
    <cdr:to>
      <cdr:x>0.15875</cdr:x>
      <cdr:y>0.74375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10 000 fő</a:t>
          </a:r>
        </a:p>
      </cdr:txBody>
    </cdr:sp>
  </cdr:relSizeAnchor>
  <cdr:relSizeAnchor xmlns:cdr="http://schemas.openxmlformats.org/drawingml/2006/chartDrawing">
    <cdr:from>
      <cdr:x>0.2225</cdr:x>
      <cdr:y>0.67775</cdr:y>
    </cdr:from>
    <cdr:to>
      <cdr:x>0.3245</cdr:x>
      <cdr:y>0.70675</cdr:y>
    </cdr:to>
    <cdr:sp>
      <cdr:nvSpPr>
        <cdr:cNvPr id="2" name="TextBox 2"/>
        <cdr:cNvSpPr txBox="1">
          <a:spLocks noChangeArrowheads="1"/>
        </cdr:cNvSpPr>
      </cdr:nvSpPr>
      <cdr:spPr>
        <a:xfrm>
          <a:off x="1790700" y="0"/>
          <a:ext cx="819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Szekszárd</a:t>
          </a:r>
        </a:p>
      </cdr:txBody>
    </cdr:sp>
  </cdr:relSizeAnchor>
  <cdr:relSizeAnchor xmlns:cdr="http://schemas.openxmlformats.org/drawingml/2006/chartDrawing">
    <cdr:from>
      <cdr:x>0.17875</cdr:x>
      <cdr:y>0.55225</cdr:y>
    </cdr:from>
    <cdr:to>
      <cdr:x>0.36225</cdr:x>
      <cdr:y>0.573</cdr:y>
    </cdr:to>
    <cdr:sp>
      <cdr:nvSpPr>
        <cdr:cNvPr id="3" name="TextBox 3"/>
        <cdr:cNvSpPr txBox="1">
          <a:spLocks noChangeArrowheads="1"/>
        </cdr:cNvSpPr>
      </cdr:nvSpPr>
      <cdr:spPr>
        <a:xfrm>
          <a:off x="1438275" y="0"/>
          <a:ext cx="1476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Budapest (0;0)</a:t>
          </a:r>
        </a:p>
      </cdr:txBody>
    </cdr:sp>
  </cdr:relSizeAnchor>
  <cdr:relSizeAnchor xmlns:cdr="http://schemas.openxmlformats.org/drawingml/2006/chartDrawing">
    <cdr:from>
      <cdr:x>0.05525</cdr:x>
      <cdr:y>0.66775</cdr:y>
    </cdr:from>
    <cdr:to>
      <cdr:x>0.15975</cdr:x>
      <cdr:y>0.69325</cdr:y>
    </cdr:to>
    <cdr:sp>
      <cdr:nvSpPr>
        <cdr:cNvPr id="4" name="TextBox 4"/>
        <cdr:cNvSpPr txBox="1">
          <a:spLocks noChangeArrowheads="1"/>
        </cdr:cNvSpPr>
      </cdr:nvSpPr>
      <cdr:spPr>
        <a:xfrm>
          <a:off x="438150" y="0"/>
          <a:ext cx="838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Dombóvár</a:t>
          </a:r>
        </a:p>
      </cdr:txBody>
    </cdr:sp>
  </cdr:relSizeAnchor>
  <cdr:relSizeAnchor xmlns:cdr="http://schemas.openxmlformats.org/drawingml/2006/chartDrawing">
    <cdr:from>
      <cdr:x>0.2725</cdr:x>
      <cdr:y>0.6115</cdr:y>
    </cdr:from>
    <cdr:to>
      <cdr:x>0.319</cdr:x>
      <cdr:y>0.63575</cdr:y>
    </cdr:to>
    <cdr:sp>
      <cdr:nvSpPr>
        <cdr:cNvPr id="5" name="TextBox 5"/>
        <cdr:cNvSpPr txBox="1">
          <a:spLocks noChangeArrowheads="1"/>
        </cdr:cNvSpPr>
      </cdr:nvSpPr>
      <cdr:spPr>
        <a:xfrm>
          <a:off x="2190750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Paks</a:t>
          </a:r>
        </a:p>
      </cdr:txBody>
    </cdr:sp>
  </cdr:relSizeAnchor>
  <cdr:relSizeAnchor xmlns:cdr="http://schemas.openxmlformats.org/drawingml/2006/chartDrawing">
    <cdr:from>
      <cdr:x>0.01475</cdr:x>
      <cdr:y>0.70775</cdr:y>
    </cdr:from>
    <cdr:to>
      <cdr:x>0.133</cdr:x>
      <cdr:y>0.723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0"/>
          <a:ext cx="952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jelmagyarázat: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0.61625</cdr:y>
    </cdr:from>
    <cdr:to>
      <cdr:x>0.25325</cdr:x>
      <cdr:y>0.6295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3095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Balmazújváros</a:t>
          </a:r>
        </a:p>
      </cdr:txBody>
    </cdr:sp>
  </cdr:relSizeAnchor>
  <cdr:relSizeAnchor xmlns:cdr="http://schemas.openxmlformats.org/drawingml/2006/chartDrawing">
    <cdr:from>
      <cdr:x>0.64225</cdr:x>
      <cdr:y>0.4635</cdr:y>
    </cdr:from>
    <cdr:to>
      <cdr:x>0.92725</cdr:x>
      <cdr:y>0.47625</cdr:y>
    </cdr:to>
    <cdr:sp>
      <cdr:nvSpPr>
        <cdr:cNvPr id="2" name="TextBox 2"/>
        <cdr:cNvSpPr txBox="1">
          <a:spLocks noChangeArrowheads="1"/>
        </cdr:cNvSpPr>
      </cdr:nvSpPr>
      <cdr:spPr>
        <a:xfrm>
          <a:off x="8343900" y="0"/>
          <a:ext cx="3705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Hajdúböszörmény</a:t>
          </a:r>
        </a:p>
      </cdr:txBody>
    </cdr:sp>
  </cdr:relSizeAnchor>
  <cdr:relSizeAnchor xmlns:cdr="http://schemas.openxmlformats.org/drawingml/2006/chartDrawing">
    <cdr:from>
      <cdr:x>0.64225</cdr:x>
      <cdr:y>0.623</cdr:y>
    </cdr:from>
    <cdr:to>
      <cdr:x>0.74125</cdr:x>
      <cdr:y>0.636</cdr:y>
    </cdr:to>
    <cdr:sp>
      <cdr:nvSpPr>
        <cdr:cNvPr id="3" name="TextBox 3"/>
        <cdr:cNvSpPr txBox="1">
          <a:spLocks noChangeArrowheads="1"/>
        </cdr:cNvSpPr>
      </cdr:nvSpPr>
      <cdr:spPr>
        <a:xfrm>
          <a:off x="8343900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1990</a:t>
          </a:r>
        </a:p>
      </cdr:txBody>
    </cdr:sp>
  </cdr:relSizeAnchor>
  <cdr:relSizeAnchor xmlns:cdr="http://schemas.openxmlformats.org/drawingml/2006/chartDrawing">
    <cdr:from>
      <cdr:x>0.66075</cdr:x>
      <cdr:y>0.6095</cdr:y>
    </cdr:from>
    <cdr:to>
      <cdr:x>0.76075</cdr:x>
      <cdr:y>0.623</cdr:y>
    </cdr:to>
    <cdr:sp>
      <cdr:nvSpPr>
        <cdr:cNvPr id="4" name="TextBox 4"/>
        <cdr:cNvSpPr txBox="1">
          <a:spLocks noChangeArrowheads="1"/>
        </cdr:cNvSpPr>
      </cdr:nvSpPr>
      <cdr:spPr>
        <a:xfrm>
          <a:off x="8582025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0.46925</cdr:x>
      <cdr:y>0.64425</cdr:y>
    </cdr:from>
    <cdr:to>
      <cdr:x>0.56925</cdr:x>
      <cdr:y>0.65725</cdr:y>
    </cdr:to>
    <cdr:sp>
      <cdr:nvSpPr>
        <cdr:cNvPr id="5" name="TextBox 5"/>
        <cdr:cNvSpPr txBox="1">
          <a:spLocks noChangeArrowheads="1"/>
        </cdr:cNvSpPr>
      </cdr:nvSpPr>
      <cdr:spPr>
        <a:xfrm>
          <a:off x="6096000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1990</a:t>
          </a:r>
        </a:p>
      </cdr:txBody>
    </cdr:sp>
  </cdr:relSizeAnchor>
  <cdr:relSizeAnchor xmlns:cdr="http://schemas.openxmlformats.org/drawingml/2006/chartDrawing">
    <cdr:from>
      <cdr:x>0.544</cdr:x>
      <cdr:y>0.63075</cdr:y>
    </cdr:from>
    <cdr:to>
      <cdr:x>0.64225</cdr:x>
      <cdr:y>0.644</cdr:y>
    </cdr:to>
    <cdr:sp>
      <cdr:nvSpPr>
        <cdr:cNvPr id="6" name="TextBox 6"/>
        <cdr:cNvSpPr txBox="1">
          <a:spLocks noChangeArrowheads="1"/>
        </cdr:cNvSpPr>
      </cdr:nvSpPr>
      <cdr:spPr>
        <a:xfrm>
          <a:off x="7067550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0.25375</cdr:y>
    </cdr:from>
    <cdr:to>
      <cdr:x>0.204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férfiak</a:t>
          </a:r>
        </a:p>
      </cdr:txBody>
    </cdr:sp>
  </cdr:relSizeAnchor>
  <cdr:relSizeAnchor xmlns:cdr="http://schemas.openxmlformats.org/drawingml/2006/chartDrawing">
    <cdr:from>
      <cdr:x>0.836</cdr:x>
      <cdr:y>0.2585</cdr:y>
    </cdr:from>
    <cdr:to>
      <cdr:x>0.886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56007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nők</a:t>
          </a:r>
        </a:p>
      </cdr:txBody>
    </cdr:sp>
  </cdr:relSizeAnchor>
  <cdr:relSizeAnchor xmlns:cdr="http://schemas.openxmlformats.org/drawingml/2006/chartDrawing">
    <cdr:from>
      <cdr:x>0.0695</cdr:x>
      <cdr:y>0.341</cdr:y>
    </cdr:from>
    <cdr:to>
      <cdr:x>0.1835</cdr:x>
      <cdr:y>0.36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0"/>
          <a:ext cx="762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férfitöbblet</a:t>
          </a:r>
        </a:p>
      </cdr:txBody>
    </cdr:sp>
  </cdr:relSizeAnchor>
  <cdr:relSizeAnchor xmlns:cdr="http://schemas.openxmlformats.org/drawingml/2006/chartDrawing">
    <cdr:from>
      <cdr:x>0.836</cdr:x>
      <cdr:y>0.21075</cdr:y>
    </cdr:from>
    <cdr:to>
      <cdr:x>0.93025</cdr:x>
      <cdr:y>0.22975</cdr:y>
    </cdr:to>
    <cdr:sp>
      <cdr:nvSpPr>
        <cdr:cNvPr id="4" name="TextBox 4"/>
        <cdr:cNvSpPr txBox="1">
          <a:spLocks noChangeArrowheads="1"/>
        </cdr:cNvSpPr>
      </cdr:nvSpPr>
      <cdr:spPr>
        <a:xfrm>
          <a:off x="5600700" y="0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nőtöbblet</a:t>
          </a:r>
        </a:p>
      </cdr:txBody>
    </cdr:sp>
  </cdr:relSizeAnchor>
  <cdr:relSizeAnchor xmlns:cdr="http://schemas.openxmlformats.org/drawingml/2006/chartDrawing">
    <cdr:from>
      <cdr:x>0.16</cdr:x>
      <cdr:y>0.36</cdr:y>
    </cdr:from>
    <cdr:to>
      <cdr:x>0.2295</cdr:x>
      <cdr:y>0.43325</cdr:y>
    </cdr:to>
    <cdr:sp>
      <cdr:nvSpPr>
        <cdr:cNvPr id="5" name="Line 5"/>
        <cdr:cNvSpPr>
          <a:spLocks/>
        </cdr:cNvSpPr>
      </cdr:nvSpPr>
      <cdr:spPr>
        <a:xfrm>
          <a:off x="106680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0.1925</cdr:y>
    </cdr:from>
    <cdr:to>
      <cdr:x>0.86625</cdr:x>
      <cdr:y>0.2175</cdr:y>
    </cdr:to>
    <cdr:sp>
      <cdr:nvSpPr>
        <cdr:cNvPr id="6" name="Line 6"/>
        <cdr:cNvSpPr>
          <a:spLocks/>
        </cdr:cNvSpPr>
      </cdr:nvSpPr>
      <cdr:spPr>
        <a:xfrm flipH="1" flipV="1">
          <a:off x="56769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0.36025</cdr:y>
    </cdr:from>
    <cdr:to>
      <cdr:x>0.4275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LU</a:t>
          </a:r>
        </a:p>
      </cdr:txBody>
    </cdr:sp>
  </cdr:relSizeAnchor>
  <cdr:relSizeAnchor xmlns:cdr="http://schemas.openxmlformats.org/drawingml/2006/chartDrawing">
    <cdr:from>
      <cdr:x>0.577</cdr:x>
      <cdr:y>0.429</cdr:y>
    </cdr:from>
    <cdr:to>
      <cdr:x>0.603</cdr:x>
      <cdr:y>0.4405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PO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0.549</cdr:y>
    </cdr:from>
    <cdr:to>
      <cdr:x>0.3</cdr:x>
      <cdr:y>0.5695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0.3935</cdr:x>
      <cdr:y>0.496</cdr:y>
    </cdr:from>
    <cdr:to>
      <cdr:x>0.51425</cdr:x>
      <cdr:y>0.5245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0.37375</cdr:x>
      <cdr:y>0.47025</cdr:y>
    </cdr:from>
    <cdr:to>
      <cdr:x>0.4735</cdr:x>
      <cdr:y>0.489</cdr:y>
    </cdr:to>
    <cdr:sp>
      <cdr:nvSpPr>
        <cdr:cNvPr id="3" name="TextBox 3"/>
        <cdr:cNvSpPr txBox="1">
          <a:spLocks noChangeArrowheads="1"/>
        </cdr:cNvSpPr>
      </cdr:nvSpPr>
      <cdr:spPr>
        <a:xfrm>
          <a:off x="2209800" y="0"/>
          <a:ext cx="590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1991</a:t>
          </a:r>
        </a:p>
      </cdr:txBody>
    </cdr:sp>
  </cdr:relSizeAnchor>
  <cdr:relSizeAnchor xmlns:cdr="http://schemas.openxmlformats.org/drawingml/2006/chartDrawing">
    <cdr:from>
      <cdr:x>0.5495</cdr:x>
      <cdr:y>0.4635</cdr:y>
    </cdr:from>
    <cdr:to>
      <cdr:x>0.63925</cdr:x>
      <cdr:y>0.489</cdr:y>
    </cdr:to>
    <cdr:sp>
      <cdr:nvSpPr>
        <cdr:cNvPr id="4" name="TextBox 4"/>
        <cdr:cNvSpPr txBox="1">
          <a:spLocks noChangeArrowheads="1"/>
        </cdr:cNvSpPr>
      </cdr:nvSpPr>
      <cdr:spPr>
        <a:xfrm>
          <a:off x="32480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1999</a:t>
          </a:r>
        </a:p>
      </cdr:txBody>
    </cdr:sp>
  </cdr:relSizeAnchor>
  <cdr:relSizeAnchor xmlns:cdr="http://schemas.openxmlformats.org/drawingml/2006/chartDrawing">
    <cdr:from>
      <cdr:x>0.68775</cdr:x>
      <cdr:y>0.59575</cdr:y>
    </cdr:from>
    <cdr:to>
      <cdr:x>0.86725</cdr:x>
      <cdr:y>0.61825</cdr:y>
    </cdr:to>
    <cdr:sp>
      <cdr:nvSpPr>
        <cdr:cNvPr id="5" name="TextBox 5"/>
        <cdr:cNvSpPr txBox="1">
          <a:spLocks noChangeArrowheads="1"/>
        </cdr:cNvSpPr>
      </cdr:nvSpPr>
      <cdr:spPr>
        <a:xfrm>
          <a:off x="4067175" y="0"/>
          <a:ext cx="1057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+ kereskedelmi egyenleg</a:t>
          </a:r>
        </a:p>
      </cdr:txBody>
    </cdr:sp>
  </cdr:relSizeAnchor>
  <cdr:relSizeAnchor xmlns:cdr="http://schemas.openxmlformats.org/drawingml/2006/chartDrawing">
    <cdr:from>
      <cdr:x>0.148</cdr:x>
      <cdr:y>0.40925</cdr:y>
    </cdr:from>
    <cdr:to>
      <cdr:x>0.323</cdr:x>
      <cdr:y>0.43975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0"/>
          <a:ext cx="1038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 CE"/>
              <a:ea typeface="Arial CE"/>
              <a:cs typeface="Arial CE"/>
            </a:rPr>
            <a:t>- kereskedelmi egyenleg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\xxxxxxxxxxxxxxxxxxxxxxxxxxxxxxxxxxxxxxxlaci\honlap\elte\200920102\gyakorrem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kemgyakor11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adatok"/>
      <sheetName val="megoldások"/>
      <sheetName val="kistérség"/>
      <sheetName val="megye"/>
    </sheetNames>
    <sheetDataSet>
      <sheetData sheetId="1">
        <row r="326">
          <cell r="C326">
            <v>154.1525</v>
          </cell>
          <cell r="D326">
            <v>17.6575</v>
          </cell>
        </row>
        <row r="327">
          <cell r="C327">
            <v>182.29</v>
          </cell>
          <cell r="D327">
            <v>34.88333333333333</v>
          </cell>
        </row>
        <row r="328">
          <cell r="C328">
            <v>180.24994320804015</v>
          </cell>
          <cell r="D328">
            <v>21.548972414833617</v>
          </cell>
        </row>
        <row r="329">
          <cell r="C329">
            <v>178.12468438243747</v>
          </cell>
          <cell r="D329">
            <v>18.662355789538182</v>
          </cell>
        </row>
        <row r="330">
          <cell r="C330">
            <v>178.7633205340751</v>
          </cell>
          <cell r="D330">
            <v>19.108177280454726</v>
          </cell>
        </row>
        <row r="331">
          <cell r="C331">
            <v>172.35234067897207</v>
          </cell>
          <cell r="D331">
            <v>15.943322075423225</v>
          </cell>
        </row>
        <row r="332">
          <cell r="C332">
            <v>173.9526934772661</v>
          </cell>
          <cell r="D332">
            <v>16.026392194477722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ladatok"/>
      <sheetName val="megoldások"/>
      <sheetName val="kistérség"/>
      <sheetName val="megy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9" customWidth="1"/>
    <col min="2" max="2" width="120.75390625" style="2" customWidth="1"/>
    <col min="3" max="16384" width="9.125" style="2" customWidth="1"/>
  </cols>
  <sheetData>
    <row r="1" ht="15.75">
      <c r="A1" s="43" t="s">
        <v>269</v>
      </c>
    </row>
    <row r="3" s="18" customFormat="1" ht="12.75">
      <c r="A3" s="46" t="s">
        <v>278</v>
      </c>
    </row>
    <row r="4" s="18" customFormat="1" ht="12.75">
      <c r="A4" s="46" t="s">
        <v>277</v>
      </c>
    </row>
    <row r="5" spans="2:14" s="18" customFormat="1" ht="25.5">
      <c r="B5" s="47" t="s">
        <v>5</v>
      </c>
      <c r="C5" s="48"/>
      <c r="D5" s="48"/>
      <c r="E5" s="48"/>
      <c r="F5" s="49"/>
      <c r="G5" s="49"/>
      <c r="H5" s="49"/>
      <c r="I5" s="49"/>
      <c r="J5" s="49"/>
      <c r="K5" s="49"/>
      <c r="L5" s="49"/>
      <c r="M5" s="49"/>
      <c r="N5" s="49"/>
    </row>
    <row r="6" s="18" customFormat="1" ht="12.75">
      <c r="B6" s="46" t="s">
        <v>190</v>
      </c>
    </row>
    <row r="7" s="18" customFormat="1" ht="12.75">
      <c r="A7" s="46" t="s">
        <v>0</v>
      </c>
    </row>
    <row r="8" s="18" customFormat="1" ht="12.75">
      <c r="A8" s="18" t="s">
        <v>1</v>
      </c>
    </row>
    <row r="9" s="18" customFormat="1" ht="12.75">
      <c r="B9" s="18" t="s">
        <v>4</v>
      </c>
    </row>
    <row r="10" s="18" customFormat="1" ht="12.75">
      <c r="A10" s="18" t="s">
        <v>2</v>
      </c>
    </row>
    <row r="11" s="18" customFormat="1" ht="12.75">
      <c r="B11" s="18" t="s">
        <v>4</v>
      </c>
    </row>
    <row r="12" ht="12.75">
      <c r="A12" s="2" t="s">
        <v>305</v>
      </c>
    </row>
    <row r="13" spans="1:2" ht="12.75">
      <c r="A13" s="2"/>
      <c r="B13" s="2" t="s">
        <v>303</v>
      </c>
    </row>
    <row r="14" ht="12.75">
      <c r="A14" s="2" t="s">
        <v>306</v>
      </c>
    </row>
    <row r="15" spans="1:2" ht="12.75">
      <c r="A15" s="2"/>
      <c r="B15" s="2" t="s">
        <v>304</v>
      </c>
    </row>
    <row r="16" ht="12.75">
      <c r="A16" s="2" t="s">
        <v>307</v>
      </c>
    </row>
    <row r="17" spans="1:2" ht="12.75">
      <c r="A17" s="41" t="s">
        <v>192</v>
      </c>
      <c r="B17" s="42"/>
    </row>
    <row r="18" spans="1:2" ht="12.75">
      <c r="A18" s="2"/>
      <c r="B18" s="32"/>
    </row>
    <row r="19" spans="1:2" ht="12.75">
      <c r="A19" s="32" t="s">
        <v>191</v>
      </c>
      <c r="B19" s="32"/>
    </row>
    <row r="20" spans="1:2" ht="12.75">
      <c r="A20" s="2"/>
      <c r="B20" s="3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32"/>
    </row>
    <row r="42" ht="12.75">
      <c r="A42" s="32"/>
    </row>
    <row r="43" ht="12.75">
      <c r="A43" s="32"/>
    </row>
    <row r="44" ht="12.75">
      <c r="A44" s="32"/>
    </row>
    <row r="45" ht="12.75">
      <c r="A45" s="32"/>
    </row>
    <row r="46" ht="12.75">
      <c r="A46" s="32"/>
    </row>
    <row r="47" ht="12.75">
      <c r="A47" s="32"/>
    </row>
    <row r="48" ht="12.75">
      <c r="A48" s="32"/>
    </row>
    <row r="49" ht="12.75">
      <c r="A49" s="32"/>
    </row>
    <row r="50" ht="12.75">
      <c r="A50" s="32"/>
    </row>
    <row r="51" ht="12.75">
      <c r="A51" s="32"/>
    </row>
    <row r="52" ht="12.75">
      <c r="A52" s="32"/>
    </row>
    <row r="53" ht="12.75">
      <c r="A53" s="32"/>
    </row>
    <row r="54" ht="12.75">
      <c r="A54" s="32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199" ht="12.75">
      <c r="A199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  <row r="206" ht="12.75">
      <c r="A206" s="32"/>
    </row>
    <row r="207" ht="12.75">
      <c r="A207" s="32"/>
    </row>
    <row r="208" ht="12.75">
      <c r="A208" s="32"/>
    </row>
    <row r="209" ht="12.75">
      <c r="A209" s="32"/>
    </row>
    <row r="210" ht="12.75">
      <c r="A210" s="32"/>
    </row>
    <row r="211" ht="12.75">
      <c r="A211" s="32"/>
    </row>
    <row r="212" ht="12.75">
      <c r="A212" s="32"/>
    </row>
    <row r="213" ht="12.75">
      <c r="A213" s="32"/>
    </row>
    <row r="214" ht="12.75">
      <c r="A214" s="32"/>
    </row>
    <row r="215" ht="12.75">
      <c r="A215" s="32"/>
    </row>
    <row r="216" ht="12.75">
      <c r="A216" s="32"/>
    </row>
    <row r="217" ht="12.75">
      <c r="A217" s="32"/>
    </row>
    <row r="218" ht="12.75">
      <c r="A218" s="32"/>
    </row>
    <row r="219" ht="12.75">
      <c r="A219" s="32"/>
    </row>
    <row r="220" ht="12.75">
      <c r="A220" s="32"/>
    </row>
    <row r="221" ht="12.75">
      <c r="A221" s="32"/>
    </row>
    <row r="222" ht="12.75">
      <c r="A222" s="32"/>
    </row>
    <row r="223" ht="12.75">
      <c r="A223" s="32"/>
    </row>
    <row r="224" ht="12.75">
      <c r="A224" s="32"/>
    </row>
    <row r="225" ht="12.75">
      <c r="A225" s="32"/>
    </row>
    <row r="226" ht="12.75">
      <c r="A226" s="32"/>
    </row>
    <row r="227" ht="12.75">
      <c r="A227" s="32"/>
    </row>
    <row r="228" ht="12.75">
      <c r="A228" s="32"/>
    </row>
    <row r="229" ht="12.75">
      <c r="A229" s="32"/>
    </row>
    <row r="230" ht="12.75">
      <c r="A230" s="32"/>
    </row>
    <row r="231" ht="12.75">
      <c r="A231" s="32"/>
    </row>
    <row r="232" ht="12.75">
      <c r="A232" s="32"/>
    </row>
    <row r="233" ht="12.75">
      <c r="A233" s="32"/>
    </row>
    <row r="234" ht="12.75">
      <c r="A234" s="32"/>
    </row>
    <row r="235" ht="12.75">
      <c r="A235" s="32"/>
    </row>
    <row r="236" ht="12.75">
      <c r="A236" s="32"/>
    </row>
    <row r="237" ht="12.75">
      <c r="A237" s="32"/>
    </row>
    <row r="238" ht="12.75">
      <c r="A238" s="32"/>
    </row>
    <row r="239" ht="12.75">
      <c r="A239" s="32"/>
    </row>
    <row r="240" ht="12.75">
      <c r="A240" s="32"/>
    </row>
    <row r="241" ht="12.75">
      <c r="A241" s="32"/>
    </row>
    <row r="242" ht="12.75">
      <c r="A242" s="32"/>
    </row>
    <row r="243" ht="12.75">
      <c r="A243" s="32"/>
    </row>
    <row r="244" ht="12.75">
      <c r="A244" s="32"/>
    </row>
    <row r="245" ht="12.75">
      <c r="A245" s="32"/>
    </row>
    <row r="246" ht="12.75">
      <c r="A246" s="32"/>
    </row>
    <row r="247" ht="12.75">
      <c r="A247" s="32"/>
    </row>
    <row r="248" ht="12.75">
      <c r="A248" s="32"/>
    </row>
    <row r="249" ht="12.75">
      <c r="A249" s="32"/>
    </row>
    <row r="250" ht="12.75">
      <c r="A250" s="32"/>
    </row>
    <row r="251" ht="12.75">
      <c r="A251" s="32"/>
    </row>
    <row r="252" ht="12.75">
      <c r="A252" s="32"/>
    </row>
    <row r="253" ht="12.75">
      <c r="A253" s="32"/>
    </row>
    <row r="254" ht="12.75">
      <c r="A254" s="32"/>
    </row>
    <row r="255" ht="12.75">
      <c r="A255" s="32"/>
    </row>
    <row r="256" ht="12.75">
      <c r="A256" s="32"/>
    </row>
    <row r="257" ht="12.75">
      <c r="A257" s="32"/>
    </row>
    <row r="258" ht="12.75">
      <c r="A258" s="32"/>
    </row>
    <row r="259" ht="12.75">
      <c r="A259" s="32"/>
    </row>
    <row r="260" ht="12.75">
      <c r="A260" s="32"/>
    </row>
    <row r="261" ht="12.75">
      <c r="A261" s="32"/>
    </row>
    <row r="262" ht="12.75">
      <c r="A262" s="32"/>
    </row>
    <row r="263" ht="12.75">
      <c r="A263" s="32"/>
    </row>
    <row r="264" ht="12.75">
      <c r="A264" s="32"/>
    </row>
    <row r="265" ht="12.75">
      <c r="A265" s="32"/>
    </row>
    <row r="266" ht="12.75">
      <c r="A266" s="32"/>
    </row>
    <row r="267" ht="12.75">
      <c r="A267" s="32"/>
    </row>
    <row r="268" ht="12.75">
      <c r="A268" s="32"/>
    </row>
    <row r="269" ht="12.75">
      <c r="A269" s="32"/>
    </row>
    <row r="270" ht="12.75">
      <c r="A270" s="32"/>
    </row>
    <row r="271" ht="12.75">
      <c r="A271" s="32"/>
    </row>
    <row r="272" ht="12.75">
      <c r="A272" s="32"/>
    </row>
    <row r="273" ht="12.75">
      <c r="A273" s="32"/>
    </row>
    <row r="274" ht="12.75">
      <c r="A274" s="32"/>
    </row>
    <row r="275" ht="12.75">
      <c r="A275" s="32"/>
    </row>
    <row r="276" ht="12.75">
      <c r="A276" s="32"/>
    </row>
    <row r="277" ht="12.75">
      <c r="A277" s="32"/>
    </row>
    <row r="278" ht="12.75">
      <c r="A278" s="32"/>
    </row>
    <row r="279" ht="12.75">
      <c r="A279" s="32"/>
    </row>
    <row r="280" ht="12.75">
      <c r="A280" s="32"/>
    </row>
    <row r="281" ht="12.75">
      <c r="A281" s="32"/>
    </row>
    <row r="282" ht="12.75">
      <c r="A282" s="32"/>
    </row>
    <row r="283" ht="12.75">
      <c r="A283" s="32"/>
    </row>
    <row r="284" ht="12.75">
      <c r="A284" s="32"/>
    </row>
    <row r="285" ht="12.75">
      <c r="A285" s="32"/>
    </row>
    <row r="286" ht="12.75">
      <c r="A286" s="32"/>
    </row>
    <row r="287" ht="12.75">
      <c r="A287" s="32"/>
    </row>
    <row r="288" ht="12.75">
      <c r="A288" s="32"/>
    </row>
    <row r="289" ht="12.75">
      <c r="A289" s="32"/>
    </row>
    <row r="290" ht="12.75">
      <c r="A290" s="32"/>
    </row>
    <row r="291" ht="12.75">
      <c r="A291" s="32"/>
    </row>
    <row r="292" ht="12.75">
      <c r="A292" s="32"/>
    </row>
    <row r="293" ht="12.75">
      <c r="A293" s="32"/>
    </row>
    <row r="294" ht="12.75">
      <c r="A294" s="32"/>
    </row>
    <row r="295" ht="12.75">
      <c r="A295" s="32"/>
    </row>
    <row r="296" ht="12.75">
      <c r="A296" s="32"/>
    </row>
    <row r="297" ht="12.75">
      <c r="A297" s="32"/>
    </row>
    <row r="298" ht="12.75">
      <c r="A298" s="32"/>
    </row>
    <row r="299" ht="12.75">
      <c r="A299" s="32"/>
    </row>
    <row r="300" ht="12.75">
      <c r="A300" s="32"/>
    </row>
    <row r="301" ht="12.75">
      <c r="A301" s="32"/>
    </row>
    <row r="302" ht="12.75">
      <c r="A302" s="32"/>
    </row>
    <row r="303" ht="12.75">
      <c r="A303" s="32"/>
    </row>
    <row r="304" ht="12.75">
      <c r="A304" s="32"/>
    </row>
    <row r="305" ht="12.75">
      <c r="A305" s="32"/>
    </row>
    <row r="306" ht="12.75">
      <c r="A306" s="32"/>
    </row>
    <row r="307" ht="12.75">
      <c r="A307" s="32"/>
    </row>
    <row r="308" ht="12.75">
      <c r="A308" s="32"/>
    </row>
    <row r="309" ht="12.75">
      <c r="A309" s="32"/>
    </row>
    <row r="310" ht="12.75">
      <c r="A310" s="32"/>
    </row>
    <row r="311" ht="12.75">
      <c r="A311" s="32"/>
    </row>
    <row r="312" ht="12.75">
      <c r="A312" s="32"/>
    </row>
    <row r="313" ht="12.75">
      <c r="A313" s="32"/>
    </row>
    <row r="314" ht="12.75">
      <c r="A314" s="32"/>
    </row>
    <row r="315" ht="12.75">
      <c r="A315" s="32"/>
    </row>
    <row r="316" ht="12.75">
      <c r="A316" s="32"/>
    </row>
    <row r="317" ht="12.75">
      <c r="A317" s="32"/>
    </row>
    <row r="318" ht="12.75">
      <c r="A318" s="32"/>
    </row>
    <row r="319" ht="12.75">
      <c r="A319" s="32"/>
    </row>
    <row r="320" ht="12.75">
      <c r="A320" s="32"/>
    </row>
    <row r="321" ht="12.75">
      <c r="A321" s="32"/>
    </row>
    <row r="322" ht="12.75">
      <c r="A322" s="32"/>
    </row>
    <row r="323" ht="12.75">
      <c r="A323" s="32"/>
    </row>
    <row r="324" ht="12.75">
      <c r="A324" s="32"/>
    </row>
    <row r="325" ht="12.75">
      <c r="A325" s="32"/>
    </row>
    <row r="326" ht="12.75">
      <c r="A326" s="32"/>
    </row>
    <row r="327" ht="12.75">
      <c r="A327" s="32"/>
    </row>
    <row r="328" ht="12.75">
      <c r="A328" s="32"/>
    </row>
    <row r="329" ht="12.75">
      <c r="A329" s="32"/>
    </row>
    <row r="330" ht="12.75">
      <c r="A330" s="32"/>
    </row>
    <row r="331" ht="12.75">
      <c r="A331" s="32"/>
    </row>
    <row r="332" ht="12.75">
      <c r="A332" s="32"/>
    </row>
    <row r="333" ht="12.75">
      <c r="A333" s="32"/>
    </row>
    <row r="334" ht="12.75">
      <c r="A334" s="32"/>
    </row>
    <row r="335" ht="12.75">
      <c r="A335" s="2"/>
    </row>
    <row r="336" ht="12.75">
      <c r="A336" s="2"/>
    </row>
    <row r="337" ht="12.75">
      <c r="A33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29"/>
  <sheetViews>
    <sheetView workbookViewId="0" topLeftCell="A1">
      <selection activeCell="A1" sqref="A1"/>
    </sheetView>
  </sheetViews>
  <sheetFormatPr defaultColWidth="9.00390625" defaultRowHeight="12.75"/>
  <cols>
    <col min="1" max="1" width="5.125" style="2" bestFit="1" customWidth="1"/>
    <col min="2" max="2" width="21.75390625" style="2" bestFit="1" customWidth="1"/>
    <col min="3" max="3" width="12.75390625" style="2" bestFit="1" customWidth="1"/>
    <col min="4" max="4" width="14.00390625" style="2" customWidth="1"/>
    <col min="5" max="5" width="14.00390625" style="2" bestFit="1" customWidth="1"/>
    <col min="6" max="6" width="15.00390625" style="2" bestFit="1" customWidth="1"/>
    <col min="7" max="7" width="14.125" style="2" bestFit="1" customWidth="1"/>
    <col min="8" max="8" width="13.125" style="2" customWidth="1"/>
    <col min="9" max="10" width="22.75390625" style="2" bestFit="1" customWidth="1"/>
    <col min="11" max="11" width="13.625" style="2" customWidth="1"/>
    <col min="12" max="12" width="13.25390625" style="2" customWidth="1"/>
    <col min="13" max="13" width="14.25390625" style="2" customWidth="1"/>
    <col min="14" max="14" width="14.625" style="2" customWidth="1"/>
    <col min="15" max="18" width="15.00390625" style="2" bestFit="1" customWidth="1"/>
    <col min="19" max="19" width="13.875" style="2" bestFit="1" customWidth="1"/>
    <col min="20" max="21" width="15.00390625" style="2" bestFit="1" customWidth="1"/>
    <col min="22" max="22" width="13.875" style="2" bestFit="1" customWidth="1"/>
    <col min="23" max="31" width="15.00390625" style="2" bestFit="1" customWidth="1"/>
    <col min="32" max="33" width="13.875" style="2" bestFit="1" customWidth="1"/>
    <col min="34" max="34" width="15.00390625" style="2" bestFit="1" customWidth="1"/>
    <col min="35" max="35" width="13.875" style="2" bestFit="1" customWidth="1"/>
    <col min="36" max="44" width="15.00390625" style="2" bestFit="1" customWidth="1"/>
    <col min="45" max="45" width="13.875" style="2" bestFit="1" customWidth="1"/>
    <col min="46" max="47" width="15.00390625" style="2" bestFit="1" customWidth="1"/>
    <col min="48" max="48" width="13.875" style="2" bestFit="1" customWidth="1"/>
    <col min="49" max="51" width="15.00390625" style="2" bestFit="1" customWidth="1"/>
    <col min="52" max="52" width="13.875" style="2" bestFit="1" customWidth="1"/>
    <col min="53" max="54" width="15.00390625" style="2" bestFit="1" customWidth="1"/>
    <col min="55" max="55" width="9.625" style="2" bestFit="1" customWidth="1"/>
    <col min="56" max="56" width="9.25390625" style="2" bestFit="1" customWidth="1"/>
    <col min="57" max="58" width="15.00390625" style="2" bestFit="1" customWidth="1"/>
    <col min="59" max="59" width="12.75390625" style="2" bestFit="1" customWidth="1"/>
    <col min="60" max="66" width="15.00390625" style="2" bestFit="1" customWidth="1"/>
    <col min="67" max="67" width="13.875" style="2" bestFit="1" customWidth="1"/>
    <col min="68" max="69" width="15.00390625" style="2" bestFit="1" customWidth="1"/>
    <col min="70" max="16384" width="9.125" style="2" customWidth="1"/>
  </cols>
  <sheetData>
    <row r="1" ht="15.75">
      <c r="A1" s="45" t="s">
        <v>239</v>
      </c>
    </row>
    <row r="3" s="15" customFormat="1" ht="12.75">
      <c r="A3" s="34" t="s">
        <v>278</v>
      </c>
    </row>
    <row r="4" spans="1:2" ht="12.75">
      <c r="A4" s="32"/>
      <c r="B4" s="2" t="s">
        <v>12</v>
      </c>
    </row>
    <row r="5" spans="1:2" ht="12.75">
      <c r="A5" s="32"/>
      <c r="B5" s="2" t="s">
        <v>13</v>
      </c>
    </row>
    <row r="6" ht="12.75">
      <c r="B6" s="1" t="s">
        <v>14</v>
      </c>
    </row>
    <row r="7" ht="12.75">
      <c r="B7" s="1" t="s">
        <v>15</v>
      </c>
    </row>
    <row r="8" ht="12.75">
      <c r="B8" s="1" t="s">
        <v>16</v>
      </c>
    </row>
    <row r="10" s="15" customFormat="1" ht="12.75">
      <c r="A10" s="34" t="s">
        <v>277</v>
      </c>
    </row>
    <row r="11" spans="1:2" ht="12.75">
      <c r="A11" s="34"/>
      <c r="B11" s="32" t="s">
        <v>5</v>
      </c>
    </row>
    <row r="12" spans="1:2" ht="12.75">
      <c r="A12" s="34"/>
      <c r="B12" s="32" t="s">
        <v>190</v>
      </c>
    </row>
    <row r="13" spans="1:58" s="7" customFormat="1" ht="39" thickBot="1">
      <c r="A13" s="10"/>
      <c r="B13" s="7" t="s">
        <v>185</v>
      </c>
      <c r="C13" s="6" t="s">
        <v>188</v>
      </c>
      <c r="D13" s="7" t="s">
        <v>197</v>
      </c>
      <c r="E13" s="7" t="s">
        <v>204</v>
      </c>
      <c r="G13" s="6" t="s">
        <v>188</v>
      </c>
      <c r="I13" s="7" t="s">
        <v>197</v>
      </c>
      <c r="J13" s="7" t="s">
        <v>204</v>
      </c>
      <c r="K13" s="7" t="s">
        <v>210</v>
      </c>
      <c r="L13" s="7" t="s">
        <v>206</v>
      </c>
      <c r="M13" s="7" t="s">
        <v>207</v>
      </c>
      <c r="N13" s="7" t="s">
        <v>208</v>
      </c>
      <c r="P13" s="6" t="s">
        <v>188</v>
      </c>
      <c r="Q13" s="7" t="s">
        <v>186</v>
      </c>
      <c r="R13" s="7" t="s">
        <v>203</v>
      </c>
      <c r="T13" s="7" t="s">
        <v>186</v>
      </c>
      <c r="U13" s="6" t="s">
        <v>188</v>
      </c>
      <c r="V13" s="7" t="s">
        <v>209</v>
      </c>
      <c r="W13" s="7" t="s">
        <v>206</v>
      </c>
      <c r="X13" s="7" t="s">
        <v>207</v>
      </c>
      <c r="Y13" s="7" t="s">
        <v>208</v>
      </c>
      <c r="AA13" s="6" t="s">
        <v>188</v>
      </c>
      <c r="AB13" s="7" t="s">
        <v>211</v>
      </c>
      <c r="AC13" s="7" t="s">
        <v>202</v>
      </c>
      <c r="AE13" s="7" t="s">
        <v>211</v>
      </c>
      <c r="AF13" s="6" t="s">
        <v>188</v>
      </c>
      <c r="AG13" s="7" t="s">
        <v>205</v>
      </c>
      <c r="AH13" s="7" t="s">
        <v>206</v>
      </c>
      <c r="AI13" s="7" t="s">
        <v>207</v>
      </c>
      <c r="AJ13" s="7" t="s">
        <v>208</v>
      </c>
      <c r="AL13" s="6" t="s">
        <v>187</v>
      </c>
      <c r="AM13" s="7" t="s">
        <v>194</v>
      </c>
      <c r="AN13" s="7" t="s">
        <v>193</v>
      </c>
      <c r="AP13" s="6" t="s">
        <v>188</v>
      </c>
      <c r="AQ13" s="7" t="s">
        <v>196</v>
      </c>
      <c r="AR13" s="7" t="s">
        <v>195</v>
      </c>
      <c r="AT13" s="7" t="s">
        <v>194</v>
      </c>
      <c r="AU13" s="6" t="s">
        <v>187</v>
      </c>
      <c r="AV13" s="7" t="s">
        <v>212</v>
      </c>
      <c r="AW13" s="7" t="s">
        <v>206</v>
      </c>
      <c r="AX13" s="7" t="s">
        <v>207</v>
      </c>
      <c r="AY13" s="7" t="s">
        <v>208</v>
      </c>
      <c r="BA13" s="7" t="s">
        <v>196</v>
      </c>
      <c r="BB13" s="6" t="s">
        <v>188</v>
      </c>
      <c r="BC13" s="7" t="s">
        <v>213</v>
      </c>
      <c r="BD13" s="7" t="s">
        <v>206</v>
      </c>
      <c r="BE13" s="7" t="s">
        <v>207</v>
      </c>
      <c r="BF13" s="7" t="s">
        <v>208</v>
      </c>
    </row>
    <row r="14" spans="2:58" ht="13.5" thickTop="1">
      <c r="B14" s="2" t="s">
        <v>131</v>
      </c>
      <c r="C14" s="2">
        <v>24737</v>
      </c>
      <c r="D14" s="4">
        <v>77.78930817610063</v>
      </c>
      <c r="E14" s="2">
        <f>+C14/D14</f>
        <v>318</v>
      </c>
      <c r="G14" s="2">
        <v>24737</v>
      </c>
      <c r="I14" s="4">
        <v>77.78930817610063</v>
      </c>
      <c r="J14" s="2">
        <v>318</v>
      </c>
      <c r="K14" s="2">
        <f>+J14*I14</f>
        <v>24737</v>
      </c>
      <c r="L14" s="4">
        <f aca="true" t="shared" si="0" ref="L14:L36">+I14-I$41</f>
        <v>-11.925291350766557</v>
      </c>
      <c r="M14" s="2">
        <f>+L14^2</f>
        <v>142.21257380066766</v>
      </c>
      <c r="N14" s="2">
        <f>+M14*J14</f>
        <v>45223.59846861231</v>
      </c>
      <c r="P14" s="2">
        <v>24737</v>
      </c>
      <c r="Q14" s="4">
        <v>15.345433965315113</v>
      </c>
      <c r="R14" s="2">
        <f>+Q14*P14/100</f>
        <v>3795.9999999999995</v>
      </c>
      <c r="T14" s="4">
        <v>15.345433965315113</v>
      </c>
      <c r="U14" s="2">
        <v>24737</v>
      </c>
      <c r="V14" s="2">
        <f>+U14*T14</f>
        <v>379599.99999999994</v>
      </c>
      <c r="W14" s="4">
        <f aca="true" t="shared" si="1" ref="W14:W36">+T14-T$41</f>
        <v>-47.56820264659868</v>
      </c>
      <c r="X14" s="2">
        <f>+W14^2</f>
        <v>2262.7339030278777</v>
      </c>
      <c r="Y14" s="2">
        <f>+X14*U14</f>
        <v>55973248.55920061</v>
      </c>
      <c r="AA14" s="2">
        <v>24737</v>
      </c>
      <c r="AB14" s="4">
        <v>9.677810567166592</v>
      </c>
      <c r="AC14" s="2">
        <f>+AB14*AA14/100</f>
        <v>2393.9999999999995</v>
      </c>
      <c r="AE14" s="4">
        <v>9.677810567166592</v>
      </c>
      <c r="AF14" s="2">
        <v>24737</v>
      </c>
      <c r="AG14" s="2">
        <f>+AF14*AE14</f>
        <v>239399.99999999997</v>
      </c>
      <c r="AH14" s="4">
        <f aca="true" t="shared" si="2" ref="AH14:AH36">+AE14-AE$41</f>
        <v>3.14670451634894</v>
      </c>
      <c r="AI14" s="2">
        <f>+AH14^2</f>
        <v>9.901749313210818</v>
      </c>
      <c r="AJ14" s="2">
        <f>+AI14*AF14</f>
        <v>244939.572760896</v>
      </c>
      <c r="AL14" s="2">
        <v>24815</v>
      </c>
      <c r="AM14" s="4">
        <v>38.98267177110618</v>
      </c>
      <c r="AN14" s="2">
        <f aca="true" t="shared" si="3" ref="AN14:AN36">+AM14*AL14</f>
        <v>967354.9999999999</v>
      </c>
      <c r="AO14" s="4"/>
      <c r="AP14" s="2">
        <v>24737</v>
      </c>
      <c r="AQ14" s="4">
        <v>156.6040437805716</v>
      </c>
      <c r="AR14" s="2">
        <f>+AQ14*AP14</f>
        <v>3873914.2309999997</v>
      </c>
      <c r="AT14" s="4">
        <v>38.98267177110618</v>
      </c>
      <c r="AU14" s="2">
        <v>24815</v>
      </c>
      <c r="AV14" s="2">
        <f>+AU14*AT14</f>
        <v>967354.9999999999</v>
      </c>
      <c r="AW14" s="4">
        <f>+AT14-AT$41</f>
        <v>-18.109379953869627</v>
      </c>
      <c r="AX14" s="2">
        <f>+AW14^2</f>
        <v>327.94964231361513</v>
      </c>
      <c r="AY14" s="2">
        <f>+AX14*AU14</f>
        <v>8138070.374012359</v>
      </c>
      <c r="BA14" s="4">
        <v>156.6040437805716</v>
      </c>
      <c r="BB14" s="2">
        <v>24737</v>
      </c>
      <c r="BC14" s="2">
        <f>+BB14*BA14</f>
        <v>3873914.2309999997</v>
      </c>
      <c r="BD14" s="4">
        <f>+BA14-BA$41</f>
        <v>-97.14164106610966</v>
      </c>
      <c r="BE14" s="2">
        <f>+BD14^2</f>
        <v>9436.498429016881</v>
      </c>
      <c r="BF14" s="2">
        <f>+BE14*BB14</f>
        <v>233430661.6385906</v>
      </c>
    </row>
    <row r="15" spans="2:58" ht="12.75">
      <c r="B15" s="2" t="s">
        <v>82</v>
      </c>
      <c r="C15" s="2">
        <v>31802</v>
      </c>
      <c r="D15" s="4">
        <v>43.50478796169631</v>
      </c>
      <c r="E15" s="2">
        <f>+C15/D15</f>
        <v>731</v>
      </c>
      <c r="G15" s="2">
        <v>31802</v>
      </c>
      <c r="I15" s="4">
        <v>43.50478796169631</v>
      </c>
      <c r="J15" s="2">
        <v>731</v>
      </c>
      <c r="K15" s="2">
        <f aca="true" t="shared" si="4" ref="K15:K36">+J15*I15</f>
        <v>31802</v>
      </c>
      <c r="L15" s="4">
        <f t="shared" si="0"/>
        <v>-46.20981156517088</v>
      </c>
      <c r="M15" s="2">
        <f aca="true" t="shared" si="5" ref="M15:M36">+L15^2</f>
        <v>2135.3466848886005</v>
      </c>
      <c r="N15" s="2">
        <f aca="true" t="shared" si="6" ref="N15:N36">+M15*J15</f>
        <v>1560938.426653567</v>
      </c>
      <c r="P15" s="2">
        <v>31802</v>
      </c>
      <c r="Q15" s="4">
        <v>75.43550720080499</v>
      </c>
      <c r="R15" s="2">
        <f aca="true" t="shared" si="7" ref="R15:R36">+Q15*P15/100</f>
        <v>23990.000000000004</v>
      </c>
      <c r="T15" s="4">
        <v>75.43550720080499</v>
      </c>
      <c r="U15" s="2">
        <v>31802</v>
      </c>
      <c r="V15" s="2">
        <f aca="true" t="shared" si="8" ref="V15:V36">+U15*T15</f>
        <v>2399000.0000000005</v>
      </c>
      <c r="W15" s="4">
        <f t="shared" si="1"/>
        <v>12.521870588891204</v>
      </c>
      <c r="X15" s="2">
        <f aca="true" t="shared" si="9" ref="X15:X36">+W15^2</f>
        <v>156.79724304493854</v>
      </c>
      <c r="Y15" s="2">
        <f aca="true" t="shared" si="10" ref="Y15:Y36">+X15*U15</f>
        <v>4986465.923315136</v>
      </c>
      <c r="AA15" s="2">
        <v>31802</v>
      </c>
      <c r="AB15" s="4">
        <v>7.84856298346016</v>
      </c>
      <c r="AC15" s="2">
        <f aca="true" t="shared" si="11" ref="AC15:AC36">+AB15*AA15/100</f>
        <v>2496</v>
      </c>
      <c r="AE15" s="4">
        <v>7.84856298346016</v>
      </c>
      <c r="AF15" s="2">
        <v>31802</v>
      </c>
      <c r="AG15" s="2">
        <f aca="true" t="shared" si="12" ref="AG15:AG36">+AF15*AE15</f>
        <v>249600</v>
      </c>
      <c r="AH15" s="4">
        <f t="shared" si="2"/>
        <v>1.317456932642508</v>
      </c>
      <c r="AI15" s="2">
        <f aca="true" t="shared" si="13" ref="AI15:AI36">+AH15^2</f>
        <v>1.7356927693678061</v>
      </c>
      <c r="AJ15" s="2">
        <f aca="true" t="shared" si="14" ref="AJ15:AJ36">+AI15*AF15</f>
        <v>55198.50145143497</v>
      </c>
      <c r="AL15" s="2">
        <v>31857</v>
      </c>
      <c r="AM15" s="4">
        <v>48.81724581724582</v>
      </c>
      <c r="AN15" s="2">
        <f t="shared" si="3"/>
        <v>1555171</v>
      </c>
      <c r="AO15" s="4"/>
      <c r="AP15" s="2">
        <v>31802</v>
      </c>
      <c r="AQ15" s="4">
        <v>202.81436450537706</v>
      </c>
      <c r="AR15" s="2">
        <f>+AQ15*AP15</f>
        <v>6449902.420000001</v>
      </c>
      <c r="AT15" s="4">
        <v>48.81724581724582</v>
      </c>
      <c r="AU15" s="2">
        <v>31857</v>
      </c>
      <c r="AV15" s="2">
        <f aca="true" t="shared" si="15" ref="AV15:AV36">+AU15*AT15</f>
        <v>1555171</v>
      </c>
      <c r="AW15" s="4">
        <f aca="true" t="shared" si="16" ref="AW15:AW36">+AT15-AT$41</f>
        <v>-8.274805907729991</v>
      </c>
      <c r="AX15" s="2">
        <f aca="true" t="shared" si="17" ref="AX15:AX36">+AW15^2</f>
        <v>68.47241281060316</v>
      </c>
      <c r="AY15" s="2">
        <f aca="true" t="shared" si="18" ref="AY15:AY36">+AX15*AU15</f>
        <v>2181325.654907385</v>
      </c>
      <c r="BA15" s="4">
        <v>202.81436450537706</v>
      </c>
      <c r="BB15" s="2">
        <v>31802</v>
      </c>
      <c r="BC15" s="2">
        <f aca="true" t="shared" si="19" ref="BC15:BC36">+BB15*BA15</f>
        <v>6449902.420000001</v>
      </c>
      <c r="BD15" s="4">
        <f aca="true" t="shared" si="20" ref="BD15:BD36">+BA15-BA$41</f>
        <v>-50.9313203413042</v>
      </c>
      <c r="BE15" s="2">
        <f aca="true" t="shared" si="21" ref="BE15:BE36">+BD15^2</f>
        <v>2593.999391708547</v>
      </c>
      <c r="BF15" s="2">
        <f aca="true" t="shared" si="22" ref="BF15:BF36">+BE15*BB15</f>
        <v>82494368.65511522</v>
      </c>
    </row>
    <row r="16" spans="2:58" ht="12.75">
      <c r="B16" s="2" t="s">
        <v>83</v>
      </c>
      <c r="C16" s="2">
        <v>68768</v>
      </c>
      <c r="D16" s="4">
        <v>50.159008023340625</v>
      </c>
      <c r="E16" s="2">
        <f aca="true" t="shared" si="23" ref="E16:E36">+C16/D16</f>
        <v>1371</v>
      </c>
      <c r="G16" s="2">
        <v>68768</v>
      </c>
      <c r="I16" s="4">
        <v>50.159008023340625</v>
      </c>
      <c r="J16" s="2">
        <v>1371</v>
      </c>
      <c r="K16" s="2">
        <f t="shared" si="4"/>
        <v>68768</v>
      </c>
      <c r="L16" s="4">
        <f t="shared" si="0"/>
        <v>-39.555591503526564</v>
      </c>
      <c r="M16" s="2">
        <f t="shared" si="5"/>
        <v>1564.644819193863</v>
      </c>
      <c r="N16" s="2">
        <f t="shared" si="6"/>
        <v>2145128.047114786</v>
      </c>
      <c r="P16" s="2">
        <v>68768</v>
      </c>
      <c r="Q16" s="4">
        <v>53.27623313168915</v>
      </c>
      <c r="R16" s="2">
        <f t="shared" si="7"/>
        <v>36636.99999999999</v>
      </c>
      <c r="T16" s="4">
        <v>53.27623313168915</v>
      </c>
      <c r="U16" s="2">
        <v>68768</v>
      </c>
      <c r="V16" s="2">
        <f t="shared" si="8"/>
        <v>3663699.9999999995</v>
      </c>
      <c r="W16" s="4">
        <f t="shared" si="1"/>
        <v>-9.637403480224634</v>
      </c>
      <c r="X16" s="2">
        <f t="shared" si="9"/>
        <v>92.87954584064589</v>
      </c>
      <c r="Y16" s="2">
        <f t="shared" si="10"/>
        <v>6387140.608369537</v>
      </c>
      <c r="AA16" s="2">
        <v>68768</v>
      </c>
      <c r="AB16" s="4">
        <v>7.859760353652861</v>
      </c>
      <c r="AC16" s="2">
        <f t="shared" si="11"/>
        <v>5405</v>
      </c>
      <c r="AE16" s="4">
        <v>7.859760353652861</v>
      </c>
      <c r="AF16" s="2">
        <v>68768</v>
      </c>
      <c r="AG16" s="2">
        <f t="shared" si="12"/>
        <v>540500</v>
      </c>
      <c r="AH16" s="4">
        <f t="shared" si="2"/>
        <v>1.3286543028352096</v>
      </c>
      <c r="AI16" s="2">
        <f t="shared" si="13"/>
        <v>1.7653222564425168</v>
      </c>
      <c r="AJ16" s="2">
        <f t="shared" si="14"/>
        <v>121397.680931039</v>
      </c>
      <c r="AL16" s="2">
        <v>70770</v>
      </c>
      <c r="AM16" s="4">
        <v>41.63517026988837</v>
      </c>
      <c r="AN16" s="2">
        <f t="shared" si="3"/>
        <v>2946521</v>
      </c>
      <c r="AO16" s="4"/>
      <c r="AP16" s="2">
        <v>68768</v>
      </c>
      <c r="AQ16" s="4">
        <v>198.24861141810146</v>
      </c>
      <c r="AR16" s="2">
        <f aca="true" t="shared" si="24" ref="AR16:AR36">+AQ16*AP16</f>
        <v>13633160.510000002</v>
      </c>
      <c r="AT16" s="4">
        <v>41.63517026988837</v>
      </c>
      <c r="AU16" s="2">
        <v>70770</v>
      </c>
      <c r="AV16" s="2">
        <f t="shared" si="15"/>
        <v>2946521</v>
      </c>
      <c r="AW16" s="4">
        <f t="shared" si="16"/>
        <v>-15.45688145508744</v>
      </c>
      <c r="AX16" s="2">
        <f t="shared" si="17"/>
        <v>238.91518431662604</v>
      </c>
      <c r="AY16" s="2">
        <f t="shared" si="18"/>
        <v>16908027.594087623</v>
      </c>
      <c r="BA16" s="4">
        <v>198.24861141810146</v>
      </c>
      <c r="BB16" s="2">
        <v>68768</v>
      </c>
      <c r="BC16" s="2">
        <f t="shared" si="19"/>
        <v>13633160.510000002</v>
      </c>
      <c r="BD16" s="4">
        <f t="shared" si="20"/>
        <v>-55.497073428579796</v>
      </c>
      <c r="BE16" s="2">
        <f t="shared" si="21"/>
        <v>3079.9251591371776</v>
      </c>
      <c r="BF16" s="2">
        <f t="shared" si="22"/>
        <v>211800293.34354544</v>
      </c>
    </row>
    <row r="17" spans="2:58" ht="12.75">
      <c r="B17" s="2" t="s">
        <v>132</v>
      </c>
      <c r="C17" s="2">
        <v>15275</v>
      </c>
      <c r="D17" s="4">
        <v>61.8421052631579</v>
      </c>
      <c r="E17" s="2">
        <f t="shared" si="23"/>
        <v>247</v>
      </c>
      <c r="G17" s="2">
        <v>15275</v>
      </c>
      <c r="I17" s="4">
        <v>61.8421052631579</v>
      </c>
      <c r="J17" s="2">
        <v>247</v>
      </c>
      <c r="K17" s="2">
        <f t="shared" si="4"/>
        <v>15275</v>
      </c>
      <c r="L17" s="4">
        <f t="shared" si="0"/>
        <v>-27.872494263709292</v>
      </c>
      <c r="M17" s="2">
        <f t="shared" si="5"/>
        <v>776.8759364805074</v>
      </c>
      <c r="N17" s="2">
        <f t="shared" si="6"/>
        <v>191888.35631068534</v>
      </c>
      <c r="P17" s="2">
        <v>15275</v>
      </c>
      <c r="Q17" s="4">
        <v>35.79050736497545</v>
      </c>
      <c r="R17" s="2">
        <f t="shared" si="7"/>
        <v>5467</v>
      </c>
      <c r="T17" s="4">
        <v>35.79050736497545</v>
      </c>
      <c r="U17" s="2">
        <v>15275</v>
      </c>
      <c r="V17" s="2">
        <f t="shared" si="8"/>
        <v>546700</v>
      </c>
      <c r="W17" s="4">
        <f t="shared" si="1"/>
        <v>-27.12312924693834</v>
      </c>
      <c r="X17" s="2">
        <f t="shared" si="9"/>
        <v>735.664140146122</v>
      </c>
      <c r="Y17" s="2">
        <f t="shared" si="10"/>
        <v>11237269.740732014</v>
      </c>
      <c r="AA17" s="2">
        <v>15275</v>
      </c>
      <c r="AB17" s="4">
        <v>8.543371522094926</v>
      </c>
      <c r="AC17" s="2">
        <f t="shared" si="11"/>
        <v>1305</v>
      </c>
      <c r="AE17" s="4">
        <v>8.543371522094926</v>
      </c>
      <c r="AF17" s="2">
        <v>15275</v>
      </c>
      <c r="AG17" s="2">
        <f t="shared" si="12"/>
        <v>130500</v>
      </c>
      <c r="AH17" s="4">
        <f t="shared" si="2"/>
        <v>2.0122654712772743</v>
      </c>
      <c r="AI17" s="2">
        <f t="shared" si="13"/>
        <v>4.049212326894751</v>
      </c>
      <c r="AJ17" s="2">
        <f t="shared" si="14"/>
        <v>61851.718293317324</v>
      </c>
      <c r="AL17" s="2">
        <v>15803</v>
      </c>
      <c r="AM17" s="4">
        <v>40.53084857305575</v>
      </c>
      <c r="AN17" s="2">
        <f t="shared" si="3"/>
        <v>640509</v>
      </c>
      <c r="AO17" s="4"/>
      <c r="AP17" s="2">
        <v>15275</v>
      </c>
      <c r="AQ17" s="4">
        <v>160.94026671031096</v>
      </c>
      <c r="AR17" s="2">
        <f t="shared" si="24"/>
        <v>2458362.574</v>
      </c>
      <c r="AT17" s="4">
        <v>40.53084857305575</v>
      </c>
      <c r="AU17" s="2">
        <v>15803</v>
      </c>
      <c r="AV17" s="2">
        <f t="shared" si="15"/>
        <v>640509</v>
      </c>
      <c r="AW17" s="4">
        <f t="shared" si="16"/>
        <v>-16.56120315192006</v>
      </c>
      <c r="AX17" s="2">
        <f t="shared" si="17"/>
        <v>274.273449839167</v>
      </c>
      <c r="AY17" s="2">
        <f t="shared" si="18"/>
        <v>4334343.327808356</v>
      </c>
      <c r="BA17" s="4">
        <v>160.94026671031096</v>
      </c>
      <c r="BB17" s="2">
        <v>15275</v>
      </c>
      <c r="BC17" s="2">
        <f t="shared" si="19"/>
        <v>2458362.574</v>
      </c>
      <c r="BD17" s="4">
        <f t="shared" si="20"/>
        <v>-92.80541813637029</v>
      </c>
      <c r="BE17" s="2">
        <f t="shared" si="21"/>
        <v>8612.845635466529</v>
      </c>
      <c r="BF17" s="2">
        <f t="shared" si="22"/>
        <v>131561217.08175123</v>
      </c>
    </row>
    <row r="18" spans="2:58" ht="12.75">
      <c r="B18" s="2" t="s">
        <v>84</v>
      </c>
      <c r="C18" s="2">
        <v>297419</v>
      </c>
      <c r="D18" s="4">
        <v>194.13772845953002</v>
      </c>
      <c r="E18" s="2">
        <f t="shared" si="23"/>
        <v>1532</v>
      </c>
      <c r="G18" s="2">
        <v>297419</v>
      </c>
      <c r="I18" s="4">
        <v>194.13772845953002</v>
      </c>
      <c r="J18" s="2">
        <v>1532</v>
      </c>
      <c r="K18" s="2">
        <f t="shared" si="4"/>
        <v>297419</v>
      </c>
      <c r="L18" s="4">
        <f t="shared" si="0"/>
        <v>104.42312893266283</v>
      </c>
      <c r="M18" s="2">
        <f t="shared" si="5"/>
        <v>10904.189856087525</v>
      </c>
      <c r="N18" s="2">
        <f t="shared" si="6"/>
        <v>16705218.859526088</v>
      </c>
      <c r="P18" s="2">
        <v>297419</v>
      </c>
      <c r="Q18" s="4">
        <v>84.49796415158413</v>
      </c>
      <c r="R18" s="2">
        <f>+Q18*P18/100</f>
        <v>251313</v>
      </c>
      <c r="T18" s="4">
        <v>84.49796415158413</v>
      </c>
      <c r="U18" s="2">
        <v>297419</v>
      </c>
      <c r="V18" s="2">
        <f t="shared" si="8"/>
        <v>25131300</v>
      </c>
      <c r="W18" s="4">
        <f t="shared" si="1"/>
        <v>21.58432753967034</v>
      </c>
      <c r="X18" s="2">
        <f t="shared" si="9"/>
        <v>465.8831953397715</v>
      </c>
      <c r="Y18" s="2">
        <f t="shared" si="10"/>
        <v>138562514.07475948</v>
      </c>
      <c r="AA18" s="2">
        <v>297419</v>
      </c>
      <c r="AB18" s="4">
        <v>5.539323311557096</v>
      </c>
      <c r="AC18" s="2">
        <f t="shared" si="11"/>
        <v>16475</v>
      </c>
      <c r="AE18" s="4">
        <v>5.539323311557096</v>
      </c>
      <c r="AF18" s="2">
        <v>297419</v>
      </c>
      <c r="AG18" s="2">
        <f t="shared" si="12"/>
        <v>1647500</v>
      </c>
      <c r="AH18" s="4">
        <f t="shared" si="2"/>
        <v>-0.9917827392605556</v>
      </c>
      <c r="AI18" s="2">
        <f t="shared" si="13"/>
        <v>0.9836330018951712</v>
      </c>
      <c r="AJ18" s="2">
        <f t="shared" si="14"/>
        <v>292551.1437906599</v>
      </c>
      <c r="AL18" s="2">
        <v>285900</v>
      </c>
      <c r="AM18" s="4">
        <v>62.809520811472545</v>
      </c>
      <c r="AN18" s="2">
        <f t="shared" si="3"/>
        <v>17957242</v>
      </c>
      <c r="AO18" s="4"/>
      <c r="AP18" s="2">
        <v>297419</v>
      </c>
      <c r="AQ18" s="4">
        <v>312.07118917083307</v>
      </c>
      <c r="AR18" s="2">
        <f t="shared" si="24"/>
        <v>92815901.012</v>
      </c>
      <c r="AT18" s="4">
        <v>62.809520811472545</v>
      </c>
      <c r="AU18" s="2">
        <v>285900</v>
      </c>
      <c r="AV18" s="2">
        <f t="shared" si="15"/>
        <v>17957242</v>
      </c>
      <c r="AW18" s="4">
        <f t="shared" si="16"/>
        <v>5.717469086496735</v>
      </c>
      <c r="AX18" s="2">
        <f t="shared" si="17"/>
        <v>32.68945275504581</v>
      </c>
      <c r="AY18" s="2">
        <f t="shared" si="18"/>
        <v>9345914.542667596</v>
      </c>
      <c r="BA18" s="4">
        <v>312.07118917083307</v>
      </c>
      <c r="BB18" s="2">
        <v>297419</v>
      </c>
      <c r="BC18" s="2">
        <f t="shared" si="19"/>
        <v>92815901.012</v>
      </c>
      <c r="BD18" s="4">
        <f t="shared" si="20"/>
        <v>58.32550432415181</v>
      </c>
      <c r="BE18" s="2">
        <f t="shared" si="21"/>
        <v>3401.8644546666515</v>
      </c>
      <c r="BF18" s="2">
        <f t="shared" si="22"/>
        <v>1011779124.2425008</v>
      </c>
    </row>
    <row r="19" spans="2:58" ht="12.75">
      <c r="B19" s="2" t="s">
        <v>133</v>
      </c>
      <c r="C19" s="2">
        <v>41399</v>
      </c>
      <c r="D19" s="4">
        <v>59.48132183908046</v>
      </c>
      <c r="E19" s="2">
        <f t="shared" si="23"/>
        <v>696</v>
      </c>
      <c r="G19" s="2">
        <v>41399</v>
      </c>
      <c r="I19" s="4">
        <v>59.48132183908046</v>
      </c>
      <c r="J19" s="2">
        <v>696</v>
      </c>
      <c r="K19" s="2">
        <f t="shared" si="4"/>
        <v>41399</v>
      </c>
      <c r="L19" s="4">
        <f t="shared" si="0"/>
        <v>-30.23327768778673</v>
      </c>
      <c r="M19" s="2">
        <f t="shared" si="5"/>
        <v>914.051079746823</v>
      </c>
      <c r="N19" s="2">
        <f t="shared" si="6"/>
        <v>636179.5515037888</v>
      </c>
      <c r="P19" s="2">
        <v>41399</v>
      </c>
      <c r="Q19" s="4">
        <v>21.89907968791517</v>
      </c>
      <c r="R19" s="2">
        <f t="shared" si="7"/>
        <v>9066.000000000002</v>
      </c>
      <c r="T19" s="4">
        <v>21.89907968791517</v>
      </c>
      <c r="U19" s="2">
        <v>41399</v>
      </c>
      <c r="V19" s="2">
        <f t="shared" si="8"/>
        <v>906600.0000000001</v>
      </c>
      <c r="W19" s="4">
        <f t="shared" si="1"/>
        <v>-41.01455692399862</v>
      </c>
      <c r="X19" s="2">
        <f t="shared" si="9"/>
        <v>1682.193879671923</v>
      </c>
      <c r="Y19" s="2">
        <f t="shared" si="10"/>
        <v>69641144.42453794</v>
      </c>
      <c r="AA19" s="2">
        <v>41399</v>
      </c>
      <c r="AB19" s="4">
        <v>9.577526027198724</v>
      </c>
      <c r="AC19" s="2">
        <f t="shared" si="11"/>
        <v>3965</v>
      </c>
      <c r="AE19" s="4">
        <v>9.577526027198724</v>
      </c>
      <c r="AF19" s="2">
        <v>41399</v>
      </c>
      <c r="AG19" s="2">
        <f t="shared" si="12"/>
        <v>396500</v>
      </c>
      <c r="AH19" s="4">
        <f t="shared" si="2"/>
        <v>3.046419976381072</v>
      </c>
      <c r="AI19" s="2">
        <f t="shared" si="13"/>
        <v>9.280674672493653</v>
      </c>
      <c r="AJ19" s="2">
        <f t="shared" si="14"/>
        <v>384210.65076656477</v>
      </c>
      <c r="AL19" s="2">
        <v>42368</v>
      </c>
      <c r="AM19" s="4">
        <v>39.194415596676734</v>
      </c>
      <c r="AN19" s="2">
        <f t="shared" si="3"/>
        <v>1660588.9999999998</v>
      </c>
      <c r="AO19" s="4"/>
      <c r="AP19" s="2">
        <v>41399</v>
      </c>
      <c r="AQ19" s="4">
        <v>164.96934650595426</v>
      </c>
      <c r="AR19" s="2">
        <f t="shared" si="24"/>
        <v>6829565.976000001</v>
      </c>
      <c r="AT19" s="4">
        <v>39.194415596676734</v>
      </c>
      <c r="AU19" s="2">
        <v>42368</v>
      </c>
      <c r="AV19" s="2">
        <f t="shared" si="15"/>
        <v>1660588.9999999998</v>
      </c>
      <c r="AW19" s="4">
        <f t="shared" si="16"/>
        <v>-17.897636128299077</v>
      </c>
      <c r="AX19" s="2">
        <f t="shared" si="17"/>
        <v>320.32537898099633</v>
      </c>
      <c r="AY19" s="2">
        <f t="shared" si="18"/>
        <v>13571545.656666853</v>
      </c>
      <c r="BA19" s="4">
        <v>164.96934650595426</v>
      </c>
      <c r="BB19" s="2">
        <v>41399</v>
      </c>
      <c r="BC19" s="2">
        <f t="shared" si="19"/>
        <v>6829565.976000001</v>
      </c>
      <c r="BD19" s="4">
        <f t="shared" si="20"/>
        <v>-88.776338340727</v>
      </c>
      <c r="BE19" s="2">
        <f t="shared" si="21"/>
        <v>7881.238249187234</v>
      </c>
      <c r="BF19" s="2">
        <f t="shared" si="22"/>
        <v>326275382.2781023</v>
      </c>
    </row>
    <row r="20" spans="2:58" ht="12.75">
      <c r="B20" s="2" t="s">
        <v>85</v>
      </c>
      <c r="C20" s="2">
        <v>60774</v>
      </c>
      <c r="D20" s="4">
        <v>83.13816689466485</v>
      </c>
      <c r="E20" s="2">
        <f t="shared" si="23"/>
        <v>731</v>
      </c>
      <c r="G20" s="2">
        <v>60774</v>
      </c>
      <c r="I20" s="4">
        <v>83.13816689466485</v>
      </c>
      <c r="J20" s="2">
        <v>731</v>
      </c>
      <c r="K20" s="2">
        <f t="shared" si="4"/>
        <v>60774.00000000001</v>
      </c>
      <c r="L20" s="4">
        <f t="shared" si="0"/>
        <v>-6.576432632202341</v>
      </c>
      <c r="M20" s="2">
        <f t="shared" si="5"/>
        <v>43.24946616589581</v>
      </c>
      <c r="N20" s="2">
        <f t="shared" si="6"/>
        <v>31615.359767269838</v>
      </c>
      <c r="P20" s="2">
        <v>60774</v>
      </c>
      <c r="Q20" s="4">
        <v>100</v>
      </c>
      <c r="R20" s="2">
        <f t="shared" si="7"/>
        <v>60774</v>
      </c>
      <c r="T20" s="4">
        <v>100</v>
      </c>
      <c r="U20" s="2">
        <v>60774</v>
      </c>
      <c r="V20" s="2">
        <f t="shared" si="8"/>
        <v>6077400</v>
      </c>
      <c r="W20" s="4">
        <f t="shared" si="1"/>
        <v>37.08636338808621</v>
      </c>
      <c r="X20" s="2">
        <f t="shared" si="9"/>
        <v>1375.3983493531814</v>
      </c>
      <c r="Y20" s="2">
        <f t="shared" si="10"/>
        <v>83588459.28359024</v>
      </c>
      <c r="AA20" s="2">
        <v>60774</v>
      </c>
      <c r="AB20" s="4">
        <v>6.599861782999309</v>
      </c>
      <c r="AC20" s="2">
        <f t="shared" si="11"/>
        <v>4011</v>
      </c>
      <c r="AE20" s="4">
        <v>6.599861782999309</v>
      </c>
      <c r="AF20" s="2">
        <v>60774</v>
      </c>
      <c r="AG20" s="2">
        <f t="shared" si="12"/>
        <v>401100</v>
      </c>
      <c r="AH20" s="4">
        <f t="shared" si="2"/>
        <v>0.06875573218165698</v>
      </c>
      <c r="AI20" s="2">
        <f t="shared" si="13"/>
        <v>0.004727350707835741</v>
      </c>
      <c r="AJ20" s="2">
        <f t="shared" si="14"/>
        <v>287.3000119180093</v>
      </c>
      <c r="AL20" s="2">
        <v>59840</v>
      </c>
      <c r="AM20" s="4">
        <v>52.27738970588236</v>
      </c>
      <c r="AN20" s="2">
        <f t="shared" si="3"/>
        <v>3128279</v>
      </c>
      <c r="AO20" s="4"/>
      <c r="AP20" s="2">
        <v>60774</v>
      </c>
      <c r="AQ20" s="4">
        <v>239.53442238457234</v>
      </c>
      <c r="AR20" s="2">
        <f t="shared" si="24"/>
        <v>14557464.986</v>
      </c>
      <c r="AT20" s="4">
        <v>52.27738970588236</v>
      </c>
      <c r="AU20" s="2">
        <v>59840</v>
      </c>
      <c r="AV20" s="2">
        <f t="shared" si="15"/>
        <v>3128279</v>
      </c>
      <c r="AW20" s="4">
        <f t="shared" si="16"/>
        <v>-4.814662019093454</v>
      </c>
      <c r="AX20" s="2">
        <f t="shared" si="17"/>
        <v>23.180970358101057</v>
      </c>
      <c r="AY20" s="2">
        <f t="shared" si="18"/>
        <v>1387149.2662287673</v>
      </c>
      <c r="BA20" s="4">
        <v>239.53442238457234</v>
      </c>
      <c r="BB20" s="2">
        <v>60774</v>
      </c>
      <c r="BC20" s="2">
        <f t="shared" si="19"/>
        <v>14557464.986</v>
      </c>
      <c r="BD20" s="4">
        <f t="shared" si="20"/>
        <v>-14.21126246210892</v>
      </c>
      <c r="BE20" s="2">
        <f t="shared" si="21"/>
        <v>201.95998076694607</v>
      </c>
      <c r="BF20" s="2">
        <f t="shared" si="22"/>
        <v>12273915.87113038</v>
      </c>
    </row>
    <row r="21" spans="2:58" ht="12.75">
      <c r="B21" s="2" t="s">
        <v>86</v>
      </c>
      <c r="C21" s="2">
        <v>34828</v>
      </c>
      <c r="D21" s="4">
        <v>68.69428007889546</v>
      </c>
      <c r="E21" s="2">
        <f t="shared" si="23"/>
        <v>507</v>
      </c>
      <c r="G21" s="2">
        <v>34828</v>
      </c>
      <c r="I21" s="4">
        <v>68.69428007889546</v>
      </c>
      <c r="J21" s="2">
        <v>507</v>
      </c>
      <c r="K21" s="2">
        <f t="shared" si="4"/>
        <v>34828</v>
      </c>
      <c r="L21" s="4">
        <f t="shared" si="0"/>
        <v>-21.02031944797173</v>
      </c>
      <c r="M21" s="2">
        <f t="shared" si="5"/>
        <v>441.85382969477854</v>
      </c>
      <c r="N21" s="2">
        <f t="shared" si="6"/>
        <v>224019.89165525272</v>
      </c>
      <c r="P21" s="2">
        <v>34828</v>
      </c>
      <c r="Q21" s="4">
        <v>69.86332835649478</v>
      </c>
      <c r="R21" s="2">
        <f t="shared" si="7"/>
        <v>24332</v>
      </c>
      <c r="T21" s="4">
        <v>69.86332835649478</v>
      </c>
      <c r="U21" s="2">
        <v>34828</v>
      </c>
      <c r="V21" s="2">
        <f t="shared" si="8"/>
        <v>2433200</v>
      </c>
      <c r="W21" s="4">
        <f t="shared" si="1"/>
        <v>6.9496917445809885</v>
      </c>
      <c r="X21" s="2">
        <f t="shared" si="9"/>
        <v>48.29821534469714</v>
      </c>
      <c r="Y21" s="2">
        <f t="shared" si="10"/>
        <v>1682130.2440251121</v>
      </c>
      <c r="AA21" s="2">
        <v>34828</v>
      </c>
      <c r="AB21" s="4">
        <v>6.155966463764787</v>
      </c>
      <c r="AC21" s="2">
        <f t="shared" si="11"/>
        <v>2144</v>
      </c>
      <c r="AE21" s="4">
        <v>6.155966463764787</v>
      </c>
      <c r="AF21" s="2">
        <v>34828</v>
      </c>
      <c r="AG21" s="2">
        <f t="shared" si="12"/>
        <v>214400</v>
      </c>
      <c r="AH21" s="4">
        <f t="shared" si="2"/>
        <v>-0.3751395870528649</v>
      </c>
      <c r="AI21" s="2">
        <f t="shared" si="13"/>
        <v>0.140729709774194</v>
      </c>
      <c r="AJ21" s="2">
        <f t="shared" si="14"/>
        <v>4901.334332015628</v>
      </c>
      <c r="AL21" s="2">
        <v>33595</v>
      </c>
      <c r="AM21" s="4">
        <v>67.28408989432951</v>
      </c>
      <c r="AN21" s="2">
        <f t="shared" si="3"/>
        <v>2260409</v>
      </c>
      <c r="AO21" s="4"/>
      <c r="AP21" s="2">
        <v>34828</v>
      </c>
      <c r="AQ21" s="4">
        <v>296.7617502584128</v>
      </c>
      <c r="AR21" s="2">
        <f t="shared" si="24"/>
        <v>10335618.238000002</v>
      </c>
      <c r="AT21" s="4">
        <v>67.28408989432951</v>
      </c>
      <c r="AU21" s="2">
        <v>33595</v>
      </c>
      <c r="AV21" s="2">
        <f t="shared" si="15"/>
        <v>2260409</v>
      </c>
      <c r="AW21" s="4">
        <f t="shared" si="16"/>
        <v>10.192038169353701</v>
      </c>
      <c r="AX21" s="2">
        <f t="shared" si="17"/>
        <v>103.87764204556274</v>
      </c>
      <c r="AY21" s="2">
        <f t="shared" si="18"/>
        <v>3489769.38452068</v>
      </c>
      <c r="BA21" s="4">
        <v>296.7617502584128</v>
      </c>
      <c r="BB21" s="2">
        <v>34828</v>
      </c>
      <c r="BC21" s="2">
        <f t="shared" si="19"/>
        <v>10335618.238000002</v>
      </c>
      <c r="BD21" s="4">
        <f t="shared" si="20"/>
        <v>43.016065411731546</v>
      </c>
      <c r="BE21" s="2">
        <f t="shared" si="21"/>
        <v>1850.381883506367</v>
      </c>
      <c r="BF21" s="2">
        <f t="shared" si="22"/>
        <v>64445100.238759756</v>
      </c>
    </row>
    <row r="22" spans="2:58" ht="12.75">
      <c r="B22" s="2" t="s">
        <v>141</v>
      </c>
      <c r="C22" s="2">
        <v>90558</v>
      </c>
      <c r="D22" s="4">
        <v>78</v>
      </c>
      <c r="E22" s="2">
        <f t="shared" si="23"/>
        <v>1161</v>
      </c>
      <c r="G22" s="2">
        <v>90558</v>
      </c>
      <c r="I22" s="4">
        <v>78</v>
      </c>
      <c r="J22" s="2">
        <v>1161</v>
      </c>
      <c r="K22" s="2">
        <f t="shared" si="4"/>
        <v>90558</v>
      </c>
      <c r="L22" s="4">
        <f t="shared" si="0"/>
        <v>-11.71459952686719</v>
      </c>
      <c r="M22" s="2">
        <f t="shared" si="5"/>
        <v>137.231842074877</v>
      </c>
      <c r="N22" s="2">
        <f t="shared" si="6"/>
        <v>159326.1686489322</v>
      </c>
      <c r="P22" s="2">
        <v>90558</v>
      </c>
      <c r="Q22" s="4">
        <v>58.52161045959495</v>
      </c>
      <c r="R22" s="2">
        <f t="shared" si="7"/>
        <v>52996</v>
      </c>
      <c r="T22" s="4">
        <v>58.52161045959495</v>
      </c>
      <c r="U22" s="2">
        <v>90558</v>
      </c>
      <c r="V22" s="2">
        <f t="shared" si="8"/>
        <v>5299600</v>
      </c>
      <c r="W22" s="4">
        <f t="shared" si="1"/>
        <v>-4.392026152318834</v>
      </c>
      <c r="X22" s="2">
        <f t="shared" si="9"/>
        <v>19.289893722652586</v>
      </c>
      <c r="Y22" s="2">
        <f t="shared" si="10"/>
        <v>1746854.1957359728</v>
      </c>
      <c r="AA22" s="2">
        <v>90558</v>
      </c>
      <c r="AB22" s="4">
        <v>3.4740166523112257</v>
      </c>
      <c r="AC22" s="2">
        <f t="shared" si="11"/>
        <v>3146</v>
      </c>
      <c r="AE22" s="4">
        <v>3.4740166523112257</v>
      </c>
      <c r="AF22" s="2">
        <v>90558</v>
      </c>
      <c r="AG22" s="2">
        <f t="shared" si="12"/>
        <v>314600</v>
      </c>
      <c r="AH22" s="4">
        <f t="shared" si="2"/>
        <v>-3.057089398506426</v>
      </c>
      <c r="AI22" s="2">
        <f t="shared" si="13"/>
        <v>9.345795590460382</v>
      </c>
      <c r="AJ22" s="2">
        <f t="shared" si="14"/>
        <v>846336.5570809112</v>
      </c>
      <c r="AL22" s="2">
        <v>93932</v>
      </c>
      <c r="AM22" s="4">
        <v>60.79204105097305</v>
      </c>
      <c r="AN22" s="2">
        <f t="shared" si="3"/>
        <v>5710318</v>
      </c>
      <c r="AO22" s="4"/>
      <c r="AP22" s="2">
        <v>90558</v>
      </c>
      <c r="AQ22" s="4">
        <v>276.7034968307604</v>
      </c>
      <c r="AR22" s="2">
        <f t="shared" si="24"/>
        <v>25057715.266</v>
      </c>
      <c r="AT22" s="4">
        <v>60.79204105097305</v>
      </c>
      <c r="AU22" s="2">
        <v>93932</v>
      </c>
      <c r="AV22" s="2">
        <f t="shared" si="15"/>
        <v>5710318</v>
      </c>
      <c r="AW22" s="4">
        <f t="shared" si="16"/>
        <v>3.6999893259972367</v>
      </c>
      <c r="AX22" s="2">
        <f t="shared" si="17"/>
        <v>13.689921012493485</v>
      </c>
      <c r="AY22" s="2">
        <f t="shared" si="18"/>
        <v>1285921.6605455382</v>
      </c>
      <c r="BA22" s="4">
        <v>276.7034968307604</v>
      </c>
      <c r="BB22" s="2">
        <v>90558</v>
      </c>
      <c r="BC22" s="2">
        <f t="shared" si="19"/>
        <v>25057715.266</v>
      </c>
      <c r="BD22" s="4">
        <f t="shared" si="20"/>
        <v>22.957811984079143</v>
      </c>
      <c r="BE22" s="2">
        <f t="shared" si="21"/>
        <v>527.0611310963279</v>
      </c>
      <c r="BF22" s="2">
        <f t="shared" si="22"/>
        <v>47729601.909821264</v>
      </c>
    </row>
    <row r="23" spans="2:58" ht="12.75">
      <c r="B23" s="2" t="s">
        <v>142</v>
      </c>
      <c r="C23" s="2">
        <v>79168</v>
      </c>
      <c r="D23" s="4">
        <v>57.202312138728324</v>
      </c>
      <c r="E23" s="2">
        <f t="shared" si="23"/>
        <v>1384</v>
      </c>
      <c r="G23" s="2">
        <v>79168</v>
      </c>
      <c r="I23" s="4">
        <v>57.202312138728324</v>
      </c>
      <c r="J23" s="2">
        <v>1384</v>
      </c>
      <c r="K23" s="2">
        <f t="shared" si="4"/>
        <v>79168</v>
      </c>
      <c r="L23" s="4">
        <f t="shared" si="0"/>
        <v>-32.512287388138866</v>
      </c>
      <c r="M23" s="2">
        <f t="shared" si="5"/>
        <v>1057.0488312089335</v>
      </c>
      <c r="N23" s="2">
        <f t="shared" si="6"/>
        <v>1462955.582393164</v>
      </c>
      <c r="P23" s="2">
        <v>79168</v>
      </c>
      <c r="Q23" s="4">
        <v>84.04532134195635</v>
      </c>
      <c r="R23" s="2">
        <f t="shared" si="7"/>
        <v>66537.00000000001</v>
      </c>
      <c r="T23" s="4">
        <v>84.04532134195635</v>
      </c>
      <c r="U23" s="2">
        <v>79168</v>
      </c>
      <c r="V23" s="2">
        <f t="shared" si="8"/>
        <v>6653700.000000001</v>
      </c>
      <c r="W23" s="4">
        <f t="shared" si="1"/>
        <v>21.131684730042565</v>
      </c>
      <c r="X23" s="2">
        <f t="shared" si="9"/>
        <v>446.5480995299141</v>
      </c>
      <c r="Y23" s="2">
        <f t="shared" si="10"/>
        <v>35352319.94358424</v>
      </c>
      <c r="AA23" s="2">
        <v>79168</v>
      </c>
      <c r="AB23" s="4">
        <v>6.246210590137429</v>
      </c>
      <c r="AC23" s="2">
        <f t="shared" si="11"/>
        <v>4945</v>
      </c>
      <c r="AE23" s="4">
        <v>6.246210590137429</v>
      </c>
      <c r="AF23" s="2">
        <v>79168</v>
      </c>
      <c r="AG23" s="2">
        <f t="shared" si="12"/>
        <v>494500</v>
      </c>
      <c r="AH23" s="4">
        <f t="shared" si="2"/>
        <v>-0.28489546068022253</v>
      </c>
      <c r="AI23" s="2">
        <f t="shared" si="13"/>
        <v>0.08116542351619623</v>
      </c>
      <c r="AJ23" s="2">
        <f t="shared" si="14"/>
        <v>6425.704248930223</v>
      </c>
      <c r="AL23" s="2">
        <v>81023</v>
      </c>
      <c r="AM23" s="4">
        <v>58.640410747565504</v>
      </c>
      <c r="AN23" s="2">
        <f t="shared" si="3"/>
        <v>4751222</v>
      </c>
      <c r="AO23" s="4"/>
      <c r="AP23" s="2">
        <v>79168</v>
      </c>
      <c r="AQ23" s="4">
        <v>238.41043982417133</v>
      </c>
      <c r="AR23" s="2">
        <f t="shared" si="24"/>
        <v>18874477.699999996</v>
      </c>
      <c r="AT23" s="4">
        <v>58.640410747565504</v>
      </c>
      <c r="AU23" s="2">
        <v>81023</v>
      </c>
      <c r="AV23" s="2">
        <f t="shared" si="15"/>
        <v>4751222</v>
      </c>
      <c r="AW23" s="4">
        <f t="shared" si="16"/>
        <v>1.5483590225896933</v>
      </c>
      <c r="AX23" s="2">
        <f t="shared" si="17"/>
        <v>2.39741566283491</v>
      </c>
      <c r="AY23" s="2">
        <f t="shared" si="18"/>
        <v>194245.80924987292</v>
      </c>
      <c r="BA23" s="4">
        <v>238.41043982417133</v>
      </c>
      <c r="BB23" s="2">
        <v>79168</v>
      </c>
      <c r="BC23" s="2">
        <f t="shared" si="19"/>
        <v>18874477.699999996</v>
      </c>
      <c r="BD23" s="4">
        <f t="shared" si="20"/>
        <v>-15.335245022509923</v>
      </c>
      <c r="BE23" s="2">
        <f t="shared" si="21"/>
        <v>235.16973990041538</v>
      </c>
      <c r="BF23" s="2">
        <f t="shared" si="22"/>
        <v>18617917.968436085</v>
      </c>
    </row>
    <row r="24" spans="2:58" ht="12.75">
      <c r="B24" s="2" t="s">
        <v>134</v>
      </c>
      <c r="C24" s="2">
        <v>73182</v>
      </c>
      <c r="D24" s="4">
        <v>138.60227272727272</v>
      </c>
      <c r="E24" s="2">
        <f t="shared" si="23"/>
        <v>528</v>
      </c>
      <c r="G24" s="2">
        <v>73182</v>
      </c>
      <c r="I24" s="4">
        <v>138.60227272727272</v>
      </c>
      <c r="J24" s="2">
        <v>528</v>
      </c>
      <c r="K24" s="2">
        <f t="shared" si="4"/>
        <v>73182</v>
      </c>
      <c r="L24" s="4">
        <f t="shared" si="0"/>
        <v>48.88767320040553</v>
      </c>
      <c r="M24" s="2">
        <f t="shared" si="5"/>
        <v>2390.004590949649</v>
      </c>
      <c r="N24" s="2">
        <f t="shared" si="6"/>
        <v>1261922.4240214147</v>
      </c>
      <c r="P24" s="2">
        <v>73182</v>
      </c>
      <c r="Q24" s="4">
        <v>38.56686070345167</v>
      </c>
      <c r="R24" s="2">
        <f t="shared" si="7"/>
        <v>28224</v>
      </c>
      <c r="T24" s="4">
        <v>38.56686070345167</v>
      </c>
      <c r="U24" s="2">
        <v>73182</v>
      </c>
      <c r="V24" s="2">
        <f t="shared" si="8"/>
        <v>2822400</v>
      </c>
      <c r="W24" s="4">
        <f t="shared" si="1"/>
        <v>-24.34677590846212</v>
      </c>
      <c r="X24" s="2">
        <f t="shared" si="9"/>
        <v>592.7654971368715</v>
      </c>
      <c r="Y24" s="2">
        <f t="shared" si="10"/>
        <v>43379764.611470535</v>
      </c>
      <c r="AA24" s="2">
        <v>73182</v>
      </c>
      <c r="AB24" s="4">
        <v>6.121723921182805</v>
      </c>
      <c r="AC24" s="2">
        <f t="shared" si="11"/>
        <v>4480.000000000001</v>
      </c>
      <c r="AE24" s="4">
        <v>6.121723921182805</v>
      </c>
      <c r="AF24" s="2">
        <v>73182</v>
      </c>
      <c r="AG24" s="2">
        <f t="shared" si="12"/>
        <v>448000.00000000006</v>
      </c>
      <c r="AH24" s="4">
        <f t="shared" si="2"/>
        <v>-0.40938212963484677</v>
      </c>
      <c r="AI24" s="2">
        <f t="shared" si="13"/>
        <v>0.16759372806436248</v>
      </c>
      <c r="AJ24" s="2">
        <f t="shared" si="14"/>
        <v>12264.844207206175</v>
      </c>
      <c r="AL24" s="2">
        <v>72486</v>
      </c>
      <c r="AM24" s="4">
        <v>53.38687470683994</v>
      </c>
      <c r="AN24" s="2">
        <f t="shared" si="3"/>
        <v>3869801</v>
      </c>
      <c r="AO24" s="4"/>
      <c r="AP24" s="2">
        <v>73182</v>
      </c>
      <c r="AQ24" s="4">
        <v>238.52415152633165</v>
      </c>
      <c r="AR24" s="2">
        <f t="shared" si="24"/>
        <v>17455674.457000002</v>
      </c>
      <c r="AT24" s="4">
        <v>53.38687470683994</v>
      </c>
      <c r="AU24" s="2">
        <v>72486</v>
      </c>
      <c r="AV24" s="2">
        <f t="shared" si="15"/>
        <v>3869801</v>
      </c>
      <c r="AW24" s="4">
        <f t="shared" si="16"/>
        <v>-3.7051770181358705</v>
      </c>
      <c r="AX24" s="2">
        <f t="shared" si="17"/>
        <v>13.728336735722221</v>
      </c>
      <c r="AY24" s="2">
        <f t="shared" si="18"/>
        <v>995112.2166255609</v>
      </c>
      <c r="BA24" s="4">
        <v>238.52415152633165</v>
      </c>
      <c r="BB24" s="2">
        <v>73182</v>
      </c>
      <c r="BC24" s="2">
        <f t="shared" si="19"/>
        <v>17455674.457000002</v>
      </c>
      <c r="BD24" s="4">
        <f t="shared" si="20"/>
        <v>-15.221533320349607</v>
      </c>
      <c r="BE24" s="2">
        <f t="shared" si="21"/>
        <v>231.69507662251334</v>
      </c>
      <c r="BF24" s="2">
        <f t="shared" si="22"/>
        <v>16955909.09738877</v>
      </c>
    </row>
    <row r="25" spans="2:58" ht="12.75">
      <c r="B25" s="2" t="s">
        <v>143</v>
      </c>
      <c r="C25" s="2">
        <v>41594</v>
      </c>
      <c r="D25" s="4">
        <v>56.66757493188011</v>
      </c>
      <c r="E25" s="2">
        <f t="shared" si="23"/>
        <v>734</v>
      </c>
      <c r="G25" s="2">
        <v>41594</v>
      </c>
      <c r="I25" s="4">
        <v>56.66757493188011</v>
      </c>
      <c r="J25" s="2">
        <v>734</v>
      </c>
      <c r="K25" s="2">
        <f t="shared" si="4"/>
        <v>41594</v>
      </c>
      <c r="L25" s="4">
        <f t="shared" si="0"/>
        <v>-33.04702459498708</v>
      </c>
      <c r="M25" s="2">
        <f t="shared" si="5"/>
        <v>1092.105834581681</v>
      </c>
      <c r="N25" s="2">
        <f t="shared" si="6"/>
        <v>801605.6825829538</v>
      </c>
      <c r="P25" s="2">
        <v>41594</v>
      </c>
      <c r="Q25" s="4">
        <v>53.18555560898206</v>
      </c>
      <c r="R25" s="2">
        <f t="shared" si="7"/>
        <v>22121.999999999996</v>
      </c>
      <c r="T25" s="4">
        <v>53.18555560898206</v>
      </c>
      <c r="U25" s="2">
        <v>41594</v>
      </c>
      <c r="V25" s="2">
        <f t="shared" si="8"/>
        <v>2212199.9999999995</v>
      </c>
      <c r="W25" s="4">
        <f t="shared" si="1"/>
        <v>-9.72808100293173</v>
      </c>
      <c r="X25" s="2">
        <f t="shared" si="9"/>
        <v>94.63555999960123</v>
      </c>
      <c r="Y25" s="2">
        <f t="shared" si="10"/>
        <v>3936271.4826234137</v>
      </c>
      <c r="AA25" s="2">
        <v>41594</v>
      </c>
      <c r="AB25" s="4">
        <v>8.830600567389528</v>
      </c>
      <c r="AC25" s="2">
        <f t="shared" si="11"/>
        <v>3673</v>
      </c>
      <c r="AE25" s="4">
        <v>8.830600567389528</v>
      </c>
      <c r="AF25" s="2">
        <v>41594</v>
      </c>
      <c r="AG25" s="2">
        <f t="shared" si="12"/>
        <v>367300</v>
      </c>
      <c r="AH25" s="4">
        <f t="shared" si="2"/>
        <v>2.299494516571876</v>
      </c>
      <c r="AI25" s="2">
        <f t="shared" si="13"/>
        <v>5.287675031744127</v>
      </c>
      <c r="AJ25" s="2">
        <f t="shared" si="14"/>
        <v>219935.5552703652</v>
      </c>
      <c r="AL25" s="2">
        <v>43635</v>
      </c>
      <c r="AM25" s="4">
        <v>50.513945227455025</v>
      </c>
      <c r="AN25" s="2">
        <f t="shared" si="3"/>
        <v>2204176</v>
      </c>
      <c r="AO25" s="4"/>
      <c r="AP25" s="2">
        <v>41594</v>
      </c>
      <c r="AQ25" s="4">
        <v>198.31871462230131</v>
      </c>
      <c r="AR25" s="2">
        <f t="shared" si="24"/>
        <v>8248868.616000001</v>
      </c>
      <c r="AT25" s="4">
        <v>50.513945227455025</v>
      </c>
      <c r="AU25" s="2">
        <v>43635</v>
      </c>
      <c r="AV25" s="2">
        <f t="shared" si="15"/>
        <v>2204176</v>
      </c>
      <c r="AW25" s="4">
        <f t="shared" si="16"/>
        <v>-6.5781064975207855</v>
      </c>
      <c r="AX25" s="2">
        <f t="shared" si="17"/>
        <v>43.27148509272518</v>
      </c>
      <c r="AY25" s="2">
        <f t="shared" si="18"/>
        <v>1888151.2520210631</v>
      </c>
      <c r="BA25" s="4">
        <v>198.31871462230131</v>
      </c>
      <c r="BB25" s="2">
        <v>41594</v>
      </c>
      <c r="BC25" s="2">
        <f t="shared" si="19"/>
        <v>8248868.616000001</v>
      </c>
      <c r="BD25" s="4">
        <f t="shared" si="20"/>
        <v>-55.42697022437994</v>
      </c>
      <c r="BE25" s="2">
        <f t="shared" si="21"/>
        <v>3072.149028254301</v>
      </c>
      <c r="BF25" s="2">
        <f t="shared" si="22"/>
        <v>127782966.68120939</v>
      </c>
    </row>
    <row r="26" spans="2:58" ht="12.75">
      <c r="B26" s="2" t="s">
        <v>135</v>
      </c>
      <c r="C26" s="2">
        <v>70718</v>
      </c>
      <c r="D26" s="4">
        <v>113.1488</v>
      </c>
      <c r="E26" s="2">
        <f t="shared" si="23"/>
        <v>625</v>
      </c>
      <c r="G26" s="2">
        <v>70718</v>
      </c>
      <c r="I26" s="4">
        <v>113.1488</v>
      </c>
      <c r="J26" s="2">
        <v>625</v>
      </c>
      <c r="K26" s="2">
        <f t="shared" si="4"/>
        <v>70718</v>
      </c>
      <c r="L26" s="4">
        <f t="shared" si="0"/>
        <v>23.434200473132805</v>
      </c>
      <c r="M26" s="2">
        <f t="shared" si="5"/>
        <v>549.1617518149777</v>
      </c>
      <c r="N26" s="2">
        <f t="shared" si="6"/>
        <v>343226.0948843611</v>
      </c>
      <c r="P26" s="2">
        <v>70718</v>
      </c>
      <c r="Q26" s="4">
        <v>37.80932718685483</v>
      </c>
      <c r="R26" s="2">
        <f t="shared" si="7"/>
        <v>26738</v>
      </c>
      <c r="T26" s="4">
        <v>37.80932718685483</v>
      </c>
      <c r="U26" s="2">
        <v>70718</v>
      </c>
      <c r="V26" s="2">
        <f t="shared" si="8"/>
        <v>2673800</v>
      </c>
      <c r="W26" s="4">
        <f t="shared" si="1"/>
        <v>-25.104309425058958</v>
      </c>
      <c r="X26" s="2">
        <f t="shared" si="9"/>
        <v>630.226351709104</v>
      </c>
      <c r="Y26" s="2">
        <f t="shared" si="10"/>
        <v>44568347.14016442</v>
      </c>
      <c r="AA26" s="2">
        <v>70718</v>
      </c>
      <c r="AB26" s="4">
        <v>7.805650612291072</v>
      </c>
      <c r="AC26" s="2">
        <f t="shared" si="11"/>
        <v>5520</v>
      </c>
      <c r="AE26" s="4">
        <v>7.805650612291072</v>
      </c>
      <c r="AF26" s="2">
        <v>70718</v>
      </c>
      <c r="AG26" s="2">
        <f t="shared" si="12"/>
        <v>552000</v>
      </c>
      <c r="AH26" s="4">
        <f t="shared" si="2"/>
        <v>1.2745445614734203</v>
      </c>
      <c r="AI26" s="2">
        <f t="shared" si="13"/>
        <v>1.6244638391814734</v>
      </c>
      <c r="AJ26" s="2">
        <f t="shared" si="14"/>
        <v>114878.83377923544</v>
      </c>
      <c r="AL26" s="2">
        <v>71150</v>
      </c>
      <c r="AM26" s="4">
        <v>44.171932536893884</v>
      </c>
      <c r="AN26" s="2">
        <f t="shared" si="3"/>
        <v>3142833</v>
      </c>
      <c r="AO26" s="4"/>
      <c r="AP26" s="2">
        <v>70718</v>
      </c>
      <c r="AQ26" s="4">
        <v>185.68666537515202</v>
      </c>
      <c r="AR26" s="2">
        <f t="shared" si="24"/>
        <v>13131389.602</v>
      </c>
      <c r="AT26" s="4">
        <v>44.171932536893884</v>
      </c>
      <c r="AU26" s="2">
        <v>71150</v>
      </c>
      <c r="AV26" s="2">
        <f t="shared" si="15"/>
        <v>3142833</v>
      </c>
      <c r="AW26" s="4">
        <f t="shared" si="16"/>
        <v>-12.920119188081927</v>
      </c>
      <c r="AX26" s="2">
        <f t="shared" si="17"/>
        <v>166.92947983424278</v>
      </c>
      <c r="AY26" s="2">
        <f t="shared" si="18"/>
        <v>11877032.490206374</v>
      </c>
      <c r="BA26" s="4">
        <v>185.68666537515202</v>
      </c>
      <c r="BB26" s="2">
        <v>70718</v>
      </c>
      <c r="BC26" s="2">
        <f t="shared" si="19"/>
        <v>13131389.602</v>
      </c>
      <c r="BD26" s="4">
        <f t="shared" si="20"/>
        <v>-68.05901947152924</v>
      </c>
      <c r="BE26" s="2">
        <f t="shared" si="21"/>
        <v>4632.030131425996</v>
      </c>
      <c r="BF26" s="2">
        <f t="shared" si="22"/>
        <v>327567906.8341836</v>
      </c>
    </row>
    <row r="27" spans="2:58" ht="12.75">
      <c r="B27" s="2" t="s">
        <v>136</v>
      </c>
      <c r="C27" s="2">
        <v>33326</v>
      </c>
      <c r="D27" s="4">
        <v>88.39787798408489</v>
      </c>
      <c r="E27" s="2">
        <f t="shared" si="23"/>
        <v>377</v>
      </c>
      <c r="G27" s="2">
        <v>33326</v>
      </c>
      <c r="I27" s="4">
        <v>88.39787798408489</v>
      </c>
      <c r="J27" s="2">
        <v>377</v>
      </c>
      <c r="K27" s="2">
        <f t="shared" si="4"/>
        <v>33326</v>
      </c>
      <c r="L27" s="4">
        <f t="shared" si="0"/>
        <v>-1.3167215427823038</v>
      </c>
      <c r="M27" s="2">
        <f t="shared" si="5"/>
        <v>1.7337556212270102</v>
      </c>
      <c r="N27" s="2">
        <f t="shared" si="6"/>
        <v>653.6258692025829</v>
      </c>
      <c r="P27" s="2">
        <v>33326</v>
      </c>
      <c r="Q27" s="4">
        <v>31.062833823441157</v>
      </c>
      <c r="R27" s="2">
        <f t="shared" si="7"/>
        <v>10352</v>
      </c>
      <c r="T27" s="4">
        <v>31.062833823441157</v>
      </c>
      <c r="U27" s="2">
        <v>33326</v>
      </c>
      <c r="V27" s="2">
        <f t="shared" si="8"/>
        <v>1035200</v>
      </c>
      <c r="W27" s="4">
        <f t="shared" si="1"/>
        <v>-31.85080278847263</v>
      </c>
      <c r="X27" s="2">
        <f t="shared" si="9"/>
        <v>1014.4736382701759</v>
      </c>
      <c r="Y27" s="2">
        <f t="shared" si="10"/>
        <v>33808348.46899188</v>
      </c>
      <c r="AA27" s="2">
        <v>33326</v>
      </c>
      <c r="AB27" s="4">
        <v>8.188801536337994</v>
      </c>
      <c r="AC27" s="2">
        <f t="shared" si="11"/>
        <v>2729</v>
      </c>
      <c r="AE27" s="4">
        <v>8.188801536337994</v>
      </c>
      <c r="AF27" s="2">
        <v>33326</v>
      </c>
      <c r="AG27" s="2">
        <f t="shared" si="12"/>
        <v>272900</v>
      </c>
      <c r="AH27" s="4">
        <f t="shared" si="2"/>
        <v>1.6576954855203425</v>
      </c>
      <c r="AI27" s="2">
        <f t="shared" si="13"/>
        <v>2.747954322714524</v>
      </c>
      <c r="AJ27" s="2">
        <f t="shared" si="14"/>
        <v>91578.32575878422</v>
      </c>
      <c r="AL27" s="2">
        <v>33271</v>
      </c>
      <c r="AM27" s="4">
        <v>41.97099576207508</v>
      </c>
      <c r="AN27" s="2">
        <f t="shared" si="3"/>
        <v>1396417</v>
      </c>
      <c r="AO27" s="4"/>
      <c r="AP27" s="2">
        <v>33326</v>
      </c>
      <c r="AQ27" s="4">
        <v>152.04933160295263</v>
      </c>
      <c r="AR27" s="2">
        <f t="shared" si="24"/>
        <v>5067196.024999999</v>
      </c>
      <c r="AT27" s="4">
        <v>41.97099576207508</v>
      </c>
      <c r="AU27" s="2">
        <v>33271</v>
      </c>
      <c r="AV27" s="2">
        <f t="shared" si="15"/>
        <v>1396417</v>
      </c>
      <c r="AW27" s="4">
        <f t="shared" si="16"/>
        <v>-15.121055962900734</v>
      </c>
      <c r="AX27" s="2">
        <f t="shared" si="17"/>
        <v>228.64633343317584</v>
      </c>
      <c r="AY27" s="2">
        <f t="shared" si="18"/>
        <v>7607292.159655194</v>
      </c>
      <c r="BA27" s="4">
        <v>152.04933160295263</v>
      </c>
      <c r="BB27" s="2">
        <v>33326</v>
      </c>
      <c r="BC27" s="2">
        <f t="shared" si="19"/>
        <v>5067196.024999999</v>
      </c>
      <c r="BD27" s="4">
        <f t="shared" si="20"/>
        <v>-101.69635324372862</v>
      </c>
      <c r="BE27" s="2">
        <f t="shared" si="21"/>
        <v>10342.148263073233</v>
      </c>
      <c r="BF27" s="2">
        <f t="shared" si="22"/>
        <v>344662433.01517856</v>
      </c>
    </row>
    <row r="28" spans="2:58" ht="12.75">
      <c r="B28" s="2" t="s">
        <v>137</v>
      </c>
      <c r="C28" s="2">
        <v>46807</v>
      </c>
      <c r="D28" s="4">
        <v>67.2514367816092</v>
      </c>
      <c r="E28" s="2">
        <f t="shared" si="23"/>
        <v>696</v>
      </c>
      <c r="G28" s="2">
        <v>46807</v>
      </c>
      <c r="I28" s="4">
        <v>67.2514367816092</v>
      </c>
      <c r="J28" s="2">
        <v>696</v>
      </c>
      <c r="K28" s="2">
        <f t="shared" si="4"/>
        <v>46807</v>
      </c>
      <c r="L28" s="4">
        <f t="shared" si="0"/>
        <v>-22.46316274525799</v>
      </c>
      <c r="M28" s="2">
        <f t="shared" si="5"/>
        <v>504.5936805199464</v>
      </c>
      <c r="N28" s="2">
        <f t="shared" si="6"/>
        <v>351197.2016418827</v>
      </c>
      <c r="P28" s="2">
        <v>46807</v>
      </c>
      <c r="Q28" s="4">
        <v>34.836669728886704</v>
      </c>
      <c r="R28" s="2">
        <f t="shared" si="7"/>
        <v>16306</v>
      </c>
      <c r="T28" s="4">
        <v>34.836669728886704</v>
      </c>
      <c r="U28" s="2">
        <v>46807</v>
      </c>
      <c r="V28" s="2">
        <f t="shared" si="8"/>
        <v>1630600</v>
      </c>
      <c r="W28" s="4">
        <f t="shared" si="1"/>
        <v>-28.076966883027083</v>
      </c>
      <c r="X28" s="2">
        <f t="shared" si="9"/>
        <v>788.3160693505996</v>
      </c>
      <c r="Y28" s="2">
        <f t="shared" si="10"/>
        <v>36898710.25809351</v>
      </c>
      <c r="AA28" s="2">
        <v>46807</v>
      </c>
      <c r="AB28" s="4">
        <v>9.043519131753799</v>
      </c>
      <c r="AC28" s="2">
        <f t="shared" si="11"/>
        <v>4233.000000000001</v>
      </c>
      <c r="AE28" s="4">
        <v>9.043519131753799</v>
      </c>
      <c r="AF28" s="2">
        <v>46807</v>
      </c>
      <c r="AG28" s="2">
        <f t="shared" si="12"/>
        <v>423300.00000000006</v>
      </c>
      <c r="AH28" s="4">
        <f t="shared" si="2"/>
        <v>2.512413080936147</v>
      </c>
      <c r="AI28" s="2">
        <f t="shared" si="13"/>
        <v>6.312219489259063</v>
      </c>
      <c r="AJ28" s="2">
        <f t="shared" si="14"/>
        <v>295456.057633749</v>
      </c>
      <c r="AL28" s="2">
        <v>47527</v>
      </c>
      <c r="AM28" s="4">
        <v>43.13506007111747</v>
      </c>
      <c r="AN28" s="2">
        <f t="shared" si="3"/>
        <v>2050080</v>
      </c>
      <c r="AO28" s="4"/>
      <c r="AP28" s="2">
        <v>46807</v>
      </c>
      <c r="AQ28" s="4">
        <v>174.14325385091976</v>
      </c>
      <c r="AR28" s="2">
        <f t="shared" si="24"/>
        <v>8151123.283000002</v>
      </c>
      <c r="AT28" s="4">
        <v>43.13506007111747</v>
      </c>
      <c r="AU28" s="2">
        <v>47527</v>
      </c>
      <c r="AV28" s="2">
        <f t="shared" si="15"/>
        <v>2050080</v>
      </c>
      <c r="AW28" s="4">
        <f t="shared" si="16"/>
        <v>-13.956991653858339</v>
      </c>
      <c r="AX28" s="2">
        <f t="shared" si="17"/>
        <v>194.79761602587132</v>
      </c>
      <c r="AY28" s="2">
        <f t="shared" si="18"/>
        <v>9258146.296861587</v>
      </c>
      <c r="BA28" s="4">
        <v>174.14325385091976</v>
      </c>
      <c r="BB28" s="2">
        <v>46807</v>
      </c>
      <c r="BC28" s="2">
        <f t="shared" si="19"/>
        <v>8151123.283000002</v>
      </c>
      <c r="BD28" s="4">
        <f t="shared" si="20"/>
        <v>-79.6024309957615</v>
      </c>
      <c r="BE28" s="2">
        <f t="shared" si="21"/>
        <v>6336.54702043497</v>
      </c>
      <c r="BF28" s="2">
        <f t="shared" si="22"/>
        <v>296594756.38549966</v>
      </c>
    </row>
    <row r="29" spans="2:58" ht="12.75">
      <c r="B29" s="2" t="s">
        <v>138</v>
      </c>
      <c r="C29" s="2">
        <v>225038</v>
      </c>
      <c r="D29" s="4">
        <v>156.49374130737135</v>
      </c>
      <c r="E29" s="2">
        <f t="shared" si="23"/>
        <v>1438</v>
      </c>
      <c r="G29" s="2">
        <v>225038</v>
      </c>
      <c r="I29" s="4">
        <v>156.49374130737135</v>
      </c>
      <c r="J29" s="2">
        <v>1438</v>
      </c>
      <c r="K29" s="2">
        <f t="shared" si="4"/>
        <v>225038</v>
      </c>
      <c r="L29" s="4">
        <f t="shared" si="0"/>
        <v>66.77914178050416</v>
      </c>
      <c r="M29" s="2">
        <f t="shared" si="5"/>
        <v>4459.453776940676</v>
      </c>
      <c r="N29" s="2">
        <f t="shared" si="6"/>
        <v>6412694.531240692</v>
      </c>
      <c r="P29" s="2">
        <v>225038</v>
      </c>
      <c r="Q29" s="4">
        <v>69.44738221989175</v>
      </c>
      <c r="R29" s="2">
        <f t="shared" si="7"/>
        <v>156283</v>
      </c>
      <c r="T29" s="4">
        <v>69.44738221989175</v>
      </c>
      <c r="U29" s="2">
        <v>225038</v>
      </c>
      <c r="V29" s="2">
        <f t="shared" si="8"/>
        <v>15628300</v>
      </c>
      <c r="W29" s="4">
        <f t="shared" si="1"/>
        <v>6.533745607977963</v>
      </c>
      <c r="X29" s="2">
        <f t="shared" si="9"/>
        <v>42.689831669771316</v>
      </c>
      <c r="Y29" s="2">
        <f t="shared" si="10"/>
        <v>9606834.339301998</v>
      </c>
      <c r="AA29" s="2">
        <v>225038</v>
      </c>
      <c r="AB29" s="4">
        <v>5.529732756245612</v>
      </c>
      <c r="AC29" s="2">
        <f t="shared" si="11"/>
        <v>12444</v>
      </c>
      <c r="AE29" s="4">
        <v>5.529732756245612</v>
      </c>
      <c r="AF29" s="2">
        <v>225038</v>
      </c>
      <c r="AG29" s="2">
        <f t="shared" si="12"/>
        <v>1244400</v>
      </c>
      <c r="AH29" s="4">
        <f t="shared" si="2"/>
        <v>-1.0013732945720397</v>
      </c>
      <c r="AI29" s="2">
        <f t="shared" si="13"/>
        <v>1.002748475082061</v>
      </c>
      <c r="AJ29" s="2">
        <f t="shared" si="14"/>
        <v>225656.51133551684</v>
      </c>
      <c r="AL29" s="2">
        <v>215941</v>
      </c>
      <c r="AM29" s="4">
        <v>61.29977632779324</v>
      </c>
      <c r="AN29" s="2">
        <f t="shared" si="3"/>
        <v>13237135</v>
      </c>
      <c r="AO29" s="4"/>
      <c r="AP29" s="2">
        <v>225038</v>
      </c>
      <c r="AQ29" s="4">
        <v>266.3457167900532</v>
      </c>
      <c r="AR29" s="2">
        <f t="shared" si="24"/>
        <v>59937907.41499999</v>
      </c>
      <c r="AT29" s="4">
        <v>61.29977632779324</v>
      </c>
      <c r="AU29" s="2">
        <v>215941</v>
      </c>
      <c r="AV29" s="2">
        <f t="shared" si="15"/>
        <v>13237135</v>
      </c>
      <c r="AW29" s="4">
        <f t="shared" si="16"/>
        <v>4.207724602817429</v>
      </c>
      <c r="AX29" s="2">
        <f t="shared" si="17"/>
        <v>17.70494633315509</v>
      </c>
      <c r="AY29" s="2">
        <f t="shared" si="18"/>
        <v>3823223.816127843</v>
      </c>
      <c r="BA29" s="4">
        <v>266.3457167900532</v>
      </c>
      <c r="BB29" s="2">
        <v>225038</v>
      </c>
      <c r="BC29" s="2">
        <f t="shared" si="19"/>
        <v>59937907.41499999</v>
      </c>
      <c r="BD29" s="4">
        <f t="shared" si="20"/>
        <v>12.600031943371931</v>
      </c>
      <c r="BE29" s="2">
        <f t="shared" si="21"/>
        <v>158.76080497399303</v>
      </c>
      <c r="BF29" s="2">
        <f t="shared" si="22"/>
        <v>35727214.02973744</v>
      </c>
    </row>
    <row r="30" spans="2:58" ht="12.75">
      <c r="B30" s="2" t="s">
        <v>87</v>
      </c>
      <c r="C30" s="2">
        <v>15415</v>
      </c>
      <c r="D30" s="4">
        <v>40.143229166666664</v>
      </c>
      <c r="E30" s="2">
        <f t="shared" si="23"/>
        <v>384</v>
      </c>
      <c r="G30" s="2">
        <v>15415</v>
      </c>
      <c r="I30" s="4">
        <v>40.143229166666664</v>
      </c>
      <c r="J30" s="2">
        <v>384</v>
      </c>
      <c r="K30" s="2">
        <f t="shared" si="4"/>
        <v>15415</v>
      </c>
      <c r="L30" s="4">
        <f t="shared" si="0"/>
        <v>-49.571370360200525</v>
      </c>
      <c r="M30" s="2">
        <f t="shared" si="5"/>
        <v>2457.320759388167</v>
      </c>
      <c r="N30" s="2">
        <f t="shared" si="6"/>
        <v>943611.1716050562</v>
      </c>
      <c r="P30" s="2">
        <v>15415</v>
      </c>
      <c r="Q30" s="4">
        <v>56.15958481998054</v>
      </c>
      <c r="R30" s="2">
        <f t="shared" si="7"/>
        <v>8657</v>
      </c>
      <c r="T30" s="4">
        <v>56.15958481998054</v>
      </c>
      <c r="U30" s="2">
        <v>15415</v>
      </c>
      <c r="V30" s="2">
        <f t="shared" si="8"/>
        <v>865700</v>
      </c>
      <c r="W30" s="4">
        <f t="shared" si="1"/>
        <v>-6.75405179193325</v>
      </c>
      <c r="X30" s="2">
        <f t="shared" si="9"/>
        <v>45.617215608116744</v>
      </c>
      <c r="Y30" s="2">
        <f t="shared" si="10"/>
        <v>703189.3785991196</v>
      </c>
      <c r="AA30" s="2">
        <v>15415</v>
      </c>
      <c r="AB30" s="4">
        <v>9.101524489133961</v>
      </c>
      <c r="AC30" s="2">
        <f t="shared" si="11"/>
        <v>1403</v>
      </c>
      <c r="AE30" s="4">
        <v>9.101524489133961</v>
      </c>
      <c r="AF30" s="2">
        <v>15415</v>
      </c>
      <c r="AG30" s="2">
        <f t="shared" si="12"/>
        <v>140300</v>
      </c>
      <c r="AH30" s="4">
        <f t="shared" si="2"/>
        <v>2.5704184383163096</v>
      </c>
      <c r="AI30" s="2">
        <f t="shared" si="13"/>
        <v>6.607050948036456</v>
      </c>
      <c r="AJ30" s="2">
        <f t="shared" si="14"/>
        <v>101847.69036398196</v>
      </c>
      <c r="AL30" s="2">
        <v>15576</v>
      </c>
      <c r="AM30" s="4">
        <v>60.67315100154083</v>
      </c>
      <c r="AN30" s="2">
        <f t="shared" si="3"/>
        <v>945045</v>
      </c>
      <c r="AO30" s="4"/>
      <c r="AP30" s="2">
        <v>15415</v>
      </c>
      <c r="AQ30" s="4">
        <v>255.5167061952644</v>
      </c>
      <c r="AR30" s="2">
        <f t="shared" si="24"/>
        <v>3938790.0260000005</v>
      </c>
      <c r="AT30" s="4">
        <v>60.67315100154083</v>
      </c>
      <c r="AU30" s="2">
        <v>15576</v>
      </c>
      <c r="AV30" s="2">
        <f t="shared" si="15"/>
        <v>945045</v>
      </c>
      <c r="AW30" s="4">
        <f t="shared" si="16"/>
        <v>3.58109927656502</v>
      </c>
      <c r="AX30" s="2">
        <f t="shared" si="17"/>
        <v>12.824272028614509</v>
      </c>
      <c r="AY30" s="2">
        <f t="shared" si="18"/>
        <v>199750.8611176996</v>
      </c>
      <c r="BA30" s="4">
        <v>255.5167061952644</v>
      </c>
      <c r="BB30" s="2">
        <v>15415</v>
      </c>
      <c r="BC30" s="2">
        <f t="shared" si="19"/>
        <v>3938790.0260000005</v>
      </c>
      <c r="BD30" s="4">
        <f t="shared" si="20"/>
        <v>1.7710213485831332</v>
      </c>
      <c r="BE30" s="2">
        <f t="shared" si="21"/>
        <v>3.13651661713722</v>
      </c>
      <c r="BF30" s="2">
        <f t="shared" si="22"/>
        <v>48349.403653170244</v>
      </c>
    </row>
    <row r="31" spans="2:58" ht="12.75">
      <c r="B31" s="2" t="s">
        <v>88</v>
      </c>
      <c r="C31" s="2">
        <v>54649</v>
      </c>
      <c r="D31" s="4">
        <v>57.22408376963351</v>
      </c>
      <c r="E31" s="2">
        <f t="shared" si="23"/>
        <v>955</v>
      </c>
      <c r="G31" s="2">
        <v>54649</v>
      </c>
      <c r="I31" s="4">
        <v>57.22408376963351</v>
      </c>
      <c r="J31" s="2">
        <v>955</v>
      </c>
      <c r="K31" s="2">
        <f t="shared" si="4"/>
        <v>54649</v>
      </c>
      <c r="L31" s="4">
        <f t="shared" si="0"/>
        <v>-32.49051575723368</v>
      </c>
      <c r="M31" s="2">
        <f t="shared" si="5"/>
        <v>1055.63361417105</v>
      </c>
      <c r="N31" s="2">
        <f t="shared" si="6"/>
        <v>1008130.1015333529</v>
      </c>
      <c r="P31" s="2">
        <v>54649</v>
      </c>
      <c r="Q31" s="4">
        <v>47.64222584127798</v>
      </c>
      <c r="R31" s="2">
        <f t="shared" si="7"/>
        <v>26036</v>
      </c>
      <c r="T31" s="4">
        <v>47.64222584127798</v>
      </c>
      <c r="U31" s="2">
        <v>54649</v>
      </c>
      <c r="V31" s="2">
        <f t="shared" si="8"/>
        <v>2603600</v>
      </c>
      <c r="W31" s="4">
        <f t="shared" si="1"/>
        <v>-15.27141077063581</v>
      </c>
      <c r="X31" s="2">
        <f t="shared" si="9"/>
        <v>233.21598692549145</v>
      </c>
      <c r="Y31" s="2">
        <f t="shared" si="10"/>
        <v>12745020.469491182</v>
      </c>
      <c r="AA31" s="2">
        <v>54649</v>
      </c>
      <c r="AB31" s="4">
        <v>7.266372669216271</v>
      </c>
      <c r="AC31" s="2">
        <f t="shared" si="11"/>
        <v>3971</v>
      </c>
      <c r="AE31" s="4">
        <v>7.266372669216271</v>
      </c>
      <c r="AF31" s="2">
        <v>54649</v>
      </c>
      <c r="AG31" s="2">
        <f t="shared" si="12"/>
        <v>397100</v>
      </c>
      <c r="AH31" s="4">
        <f t="shared" si="2"/>
        <v>0.7352666183986196</v>
      </c>
      <c r="AI31" s="2">
        <f t="shared" si="13"/>
        <v>0.5406170001313413</v>
      </c>
      <c r="AJ31" s="2">
        <f t="shared" si="14"/>
        <v>29544.17844017767</v>
      </c>
      <c r="AL31" s="2">
        <v>55800</v>
      </c>
      <c r="AM31" s="4">
        <v>50.234641577060934</v>
      </c>
      <c r="AN31" s="2">
        <f t="shared" si="3"/>
        <v>2803093</v>
      </c>
      <c r="AO31" s="4"/>
      <c r="AP31" s="2">
        <v>54649</v>
      </c>
      <c r="AQ31" s="4">
        <v>229.24608739409686</v>
      </c>
      <c r="AR31" s="2">
        <f t="shared" si="24"/>
        <v>12528069.43</v>
      </c>
      <c r="AT31" s="4">
        <v>50.234641577060934</v>
      </c>
      <c r="AU31" s="2">
        <v>55800</v>
      </c>
      <c r="AV31" s="2">
        <f t="shared" si="15"/>
        <v>2803093</v>
      </c>
      <c r="AW31" s="4">
        <f t="shared" si="16"/>
        <v>-6.857410147914877</v>
      </c>
      <c r="AX31" s="2">
        <f t="shared" si="17"/>
        <v>47.02407393672593</v>
      </c>
      <c r="AY31" s="2">
        <f t="shared" si="18"/>
        <v>2623943.325669307</v>
      </c>
      <c r="BA31" s="4">
        <v>229.24608739409686</v>
      </c>
      <c r="BB31" s="2">
        <v>54649</v>
      </c>
      <c r="BC31" s="2">
        <f t="shared" si="19"/>
        <v>12528069.43</v>
      </c>
      <c r="BD31" s="4">
        <f t="shared" si="20"/>
        <v>-24.499597452584396</v>
      </c>
      <c r="BE31" s="2">
        <f t="shared" si="21"/>
        <v>600.2302753386798</v>
      </c>
      <c r="BF31" s="2">
        <f t="shared" si="22"/>
        <v>32801984.316983514</v>
      </c>
    </row>
    <row r="32" spans="2:58" ht="12.75">
      <c r="B32" s="2" t="s">
        <v>144</v>
      </c>
      <c r="C32" s="2">
        <v>125279</v>
      </c>
      <c r="D32" s="4">
        <v>142.6867881548975</v>
      </c>
      <c r="E32" s="2">
        <f t="shared" si="23"/>
        <v>878</v>
      </c>
      <c r="G32" s="2">
        <v>125279</v>
      </c>
      <c r="I32" s="4">
        <v>142.6867881548975</v>
      </c>
      <c r="J32" s="2">
        <v>878</v>
      </c>
      <c r="K32" s="2">
        <f t="shared" si="4"/>
        <v>125279</v>
      </c>
      <c r="L32" s="4">
        <f t="shared" si="0"/>
        <v>52.97218862803031</v>
      </c>
      <c r="M32" s="2">
        <f t="shared" si="5"/>
        <v>2806.0527680436235</v>
      </c>
      <c r="N32" s="2">
        <f t="shared" si="6"/>
        <v>2463714.3303423016</v>
      </c>
      <c r="P32" s="2">
        <v>125279</v>
      </c>
      <c r="Q32" s="4">
        <v>75.07164009929836</v>
      </c>
      <c r="R32" s="2">
        <f t="shared" si="7"/>
        <v>94049</v>
      </c>
      <c r="T32" s="4">
        <v>75.07164009929836</v>
      </c>
      <c r="U32" s="2">
        <v>125279</v>
      </c>
      <c r="V32" s="2">
        <f t="shared" si="8"/>
        <v>9404900</v>
      </c>
      <c r="W32" s="4">
        <f t="shared" si="1"/>
        <v>12.158003487384576</v>
      </c>
      <c r="X32" s="2">
        <f t="shared" si="9"/>
        <v>147.8170487992555</v>
      </c>
      <c r="Y32" s="2">
        <f t="shared" si="10"/>
        <v>18518372.05652193</v>
      </c>
      <c r="AA32" s="2">
        <v>125279</v>
      </c>
      <c r="AB32" s="4">
        <v>4.367850956664724</v>
      </c>
      <c r="AC32" s="2">
        <f t="shared" si="11"/>
        <v>5472</v>
      </c>
      <c r="AE32" s="4">
        <v>4.367850956664724</v>
      </c>
      <c r="AF32" s="2">
        <v>125279</v>
      </c>
      <c r="AG32" s="2">
        <f t="shared" si="12"/>
        <v>547200</v>
      </c>
      <c r="AH32" s="4">
        <f t="shared" si="2"/>
        <v>-2.1632550941529276</v>
      </c>
      <c r="AI32" s="2">
        <f t="shared" si="13"/>
        <v>4.6796726023785915</v>
      </c>
      <c r="AJ32" s="2">
        <f t="shared" si="14"/>
        <v>586264.7039533876</v>
      </c>
      <c r="AL32" s="2">
        <v>124070</v>
      </c>
      <c r="AM32" s="4">
        <v>85.52483275570242</v>
      </c>
      <c r="AN32" s="2">
        <f t="shared" si="3"/>
        <v>10611066</v>
      </c>
      <c r="AO32" s="4"/>
      <c r="AP32" s="2">
        <v>125279</v>
      </c>
      <c r="AQ32" s="4">
        <v>377.4873382210905</v>
      </c>
      <c r="AR32" s="2">
        <f t="shared" si="24"/>
        <v>47291236.245</v>
      </c>
      <c r="AT32" s="4">
        <v>85.52483275570242</v>
      </c>
      <c r="AU32" s="2">
        <v>124070</v>
      </c>
      <c r="AV32" s="2">
        <f t="shared" si="15"/>
        <v>10611066</v>
      </c>
      <c r="AW32" s="4">
        <f t="shared" si="16"/>
        <v>28.43278103072661</v>
      </c>
      <c r="AX32" s="2">
        <f t="shared" si="17"/>
        <v>808.4230371412469</v>
      </c>
      <c r="AY32" s="2">
        <f t="shared" si="18"/>
        <v>100301046.21811451</v>
      </c>
      <c r="BA32" s="4">
        <v>377.4873382210905</v>
      </c>
      <c r="BB32" s="2">
        <v>125279</v>
      </c>
      <c r="BC32" s="2">
        <f t="shared" si="19"/>
        <v>47291236.245</v>
      </c>
      <c r="BD32" s="4">
        <f t="shared" si="20"/>
        <v>123.74165337440925</v>
      </c>
      <c r="BE32" s="2">
        <f t="shared" si="21"/>
        <v>15311.996779832449</v>
      </c>
      <c r="BF32" s="2">
        <f t="shared" si="22"/>
        <v>1918271644.5806293</v>
      </c>
    </row>
    <row r="33" spans="2:58" ht="12.75">
      <c r="B33" s="2" t="s">
        <v>145</v>
      </c>
      <c r="C33" s="2">
        <v>43844</v>
      </c>
      <c r="D33" s="4">
        <v>51.76387249114522</v>
      </c>
      <c r="E33" s="2">
        <f t="shared" si="23"/>
        <v>847</v>
      </c>
      <c r="G33" s="2">
        <v>43844</v>
      </c>
      <c r="I33" s="4">
        <v>51.76387249114522</v>
      </c>
      <c r="J33" s="2">
        <v>847</v>
      </c>
      <c r="K33" s="2">
        <f t="shared" si="4"/>
        <v>43844</v>
      </c>
      <c r="L33" s="4">
        <f t="shared" si="0"/>
        <v>-37.95072703572197</v>
      </c>
      <c r="M33" s="2">
        <f t="shared" si="5"/>
        <v>1440.2576825398783</v>
      </c>
      <c r="N33" s="2">
        <f t="shared" si="6"/>
        <v>1219898.257111277</v>
      </c>
      <c r="P33" s="2">
        <v>43844</v>
      </c>
      <c r="Q33" s="4">
        <v>54.70759967156281</v>
      </c>
      <c r="R33" s="2">
        <f t="shared" si="7"/>
        <v>23986</v>
      </c>
      <c r="T33" s="4">
        <v>54.70759967156281</v>
      </c>
      <c r="U33" s="2">
        <v>43844</v>
      </c>
      <c r="V33" s="2">
        <f t="shared" si="8"/>
        <v>2398600</v>
      </c>
      <c r="W33" s="4">
        <f t="shared" si="1"/>
        <v>-8.206036940350977</v>
      </c>
      <c r="X33" s="2">
        <f t="shared" si="9"/>
        <v>67.33904226640482</v>
      </c>
      <c r="Y33" s="2">
        <f t="shared" si="10"/>
        <v>2952412.969128253</v>
      </c>
      <c r="AA33" s="2">
        <v>43844</v>
      </c>
      <c r="AB33" s="4">
        <v>9.784691177812244</v>
      </c>
      <c r="AC33" s="2">
        <f t="shared" si="11"/>
        <v>4290</v>
      </c>
      <c r="AE33" s="4">
        <v>9.784691177812244</v>
      </c>
      <c r="AF33" s="2">
        <v>43844</v>
      </c>
      <c r="AG33" s="2">
        <f t="shared" si="12"/>
        <v>429000</v>
      </c>
      <c r="AH33" s="4">
        <f t="shared" si="2"/>
        <v>3.253585126994592</v>
      </c>
      <c r="AI33" s="2">
        <f t="shared" si="13"/>
        <v>10.585816178600414</v>
      </c>
      <c r="AJ33" s="2">
        <f t="shared" si="14"/>
        <v>464124.52453455655</v>
      </c>
      <c r="AL33" s="2">
        <v>45572</v>
      </c>
      <c r="AM33" s="4">
        <v>50.59650662687615</v>
      </c>
      <c r="AN33" s="2">
        <f t="shared" si="3"/>
        <v>2305784</v>
      </c>
      <c r="AO33" s="4"/>
      <c r="AP33" s="2">
        <v>43844</v>
      </c>
      <c r="AQ33" s="4">
        <v>189.02291725207553</v>
      </c>
      <c r="AR33" s="2">
        <f t="shared" si="24"/>
        <v>8287520.784</v>
      </c>
      <c r="AT33" s="4">
        <v>50.59650662687615</v>
      </c>
      <c r="AU33" s="2">
        <v>45572</v>
      </c>
      <c r="AV33" s="2">
        <f t="shared" si="15"/>
        <v>2305784</v>
      </c>
      <c r="AW33" s="4">
        <f t="shared" si="16"/>
        <v>-6.495545098099662</v>
      </c>
      <c r="AX33" s="2">
        <f t="shared" si="17"/>
        <v>42.19210612144654</v>
      </c>
      <c r="AY33" s="2">
        <f t="shared" si="18"/>
        <v>1922778.6601665618</v>
      </c>
      <c r="BA33" s="4">
        <v>189.02291725207553</v>
      </c>
      <c r="BB33" s="2">
        <v>43844</v>
      </c>
      <c r="BC33" s="2">
        <f t="shared" si="19"/>
        <v>8287520.784</v>
      </c>
      <c r="BD33" s="4">
        <f t="shared" si="20"/>
        <v>-64.72276759460573</v>
      </c>
      <c r="BE33" s="2">
        <f t="shared" si="21"/>
        <v>4189.036645105345</v>
      </c>
      <c r="BF33" s="2">
        <f t="shared" si="22"/>
        <v>183664122.66799876</v>
      </c>
    </row>
    <row r="34" spans="2:58" ht="12.75">
      <c r="B34" s="2" t="s">
        <v>139</v>
      </c>
      <c r="C34" s="2">
        <v>29585</v>
      </c>
      <c r="D34" s="4">
        <v>77.44764397905759</v>
      </c>
      <c r="E34" s="2">
        <f t="shared" si="23"/>
        <v>382</v>
      </c>
      <c r="G34" s="2">
        <v>29585</v>
      </c>
      <c r="I34" s="4">
        <v>77.44764397905759</v>
      </c>
      <c r="J34" s="2">
        <v>382</v>
      </c>
      <c r="K34" s="2">
        <f t="shared" si="4"/>
        <v>29585</v>
      </c>
      <c r="L34" s="4">
        <f t="shared" si="0"/>
        <v>-12.266955547809602</v>
      </c>
      <c r="M34" s="2">
        <f t="shared" si="5"/>
        <v>150.47819841193677</v>
      </c>
      <c r="N34" s="2">
        <f t="shared" si="6"/>
        <v>57482.67179335985</v>
      </c>
      <c r="P34" s="2">
        <v>29585</v>
      </c>
      <c r="Q34" s="4">
        <v>70.92107486902147</v>
      </c>
      <c r="R34" s="2">
        <f t="shared" si="7"/>
        <v>20982</v>
      </c>
      <c r="T34" s="4">
        <v>70.92107486902147</v>
      </c>
      <c r="U34" s="2">
        <v>29585</v>
      </c>
      <c r="V34" s="2">
        <f t="shared" si="8"/>
        <v>2098200</v>
      </c>
      <c r="W34" s="4">
        <f t="shared" si="1"/>
        <v>8.00743825710768</v>
      </c>
      <c r="X34" s="2">
        <f t="shared" si="9"/>
        <v>64.11906744139168</v>
      </c>
      <c r="Y34" s="2">
        <f t="shared" si="10"/>
        <v>1896962.6102535727</v>
      </c>
      <c r="AA34" s="2">
        <v>29585</v>
      </c>
      <c r="AB34" s="4">
        <v>6.956227818151089</v>
      </c>
      <c r="AC34" s="2">
        <f t="shared" si="11"/>
        <v>2057.9999999999995</v>
      </c>
      <c r="AE34" s="4">
        <v>6.956227818151089</v>
      </c>
      <c r="AF34" s="2">
        <v>29585</v>
      </c>
      <c r="AG34" s="2">
        <f t="shared" si="12"/>
        <v>205799.99999999997</v>
      </c>
      <c r="AH34" s="4">
        <f t="shared" si="2"/>
        <v>0.42512176733343754</v>
      </c>
      <c r="AI34" s="2">
        <f t="shared" si="13"/>
        <v>0.1807285170607054</v>
      </c>
      <c r="AJ34" s="2">
        <f t="shared" si="14"/>
        <v>5346.853177240969</v>
      </c>
      <c r="AL34" s="2">
        <v>29013</v>
      </c>
      <c r="AM34" s="4">
        <v>56.482232102850446</v>
      </c>
      <c r="AN34" s="2">
        <f t="shared" si="3"/>
        <v>1638719</v>
      </c>
      <c r="AO34" s="4"/>
      <c r="AP34" s="2">
        <v>29585</v>
      </c>
      <c r="AQ34" s="4">
        <v>239.39299435524762</v>
      </c>
      <c r="AR34" s="2">
        <f t="shared" si="24"/>
        <v>7082441.738000001</v>
      </c>
      <c r="AT34" s="4">
        <v>56.482232102850446</v>
      </c>
      <c r="AU34" s="2">
        <v>29013</v>
      </c>
      <c r="AV34" s="2">
        <f t="shared" si="15"/>
        <v>1638719</v>
      </c>
      <c r="AW34" s="4">
        <f t="shared" si="16"/>
        <v>-0.6098196221253644</v>
      </c>
      <c r="AX34" s="2">
        <f t="shared" si="17"/>
        <v>0.3718799715291223</v>
      </c>
      <c r="AY34" s="2">
        <f t="shared" si="18"/>
        <v>10789.353613974425</v>
      </c>
      <c r="BA34" s="4">
        <v>239.39299435524762</v>
      </c>
      <c r="BB34" s="2">
        <v>29585</v>
      </c>
      <c r="BC34" s="2">
        <f t="shared" si="19"/>
        <v>7082441.738000001</v>
      </c>
      <c r="BD34" s="4">
        <f t="shared" si="20"/>
        <v>-14.352690491433634</v>
      </c>
      <c r="BE34" s="2">
        <f t="shared" si="21"/>
        <v>205.99972434288946</v>
      </c>
      <c r="BF34" s="2">
        <f t="shared" si="22"/>
        <v>6094501.844684385</v>
      </c>
    </row>
    <row r="35" spans="2:58" ht="12.75">
      <c r="B35" s="2" t="s">
        <v>146</v>
      </c>
      <c r="C35" s="2">
        <v>48642</v>
      </c>
      <c r="D35" s="4">
        <v>80.66666666666667</v>
      </c>
      <c r="E35" s="2">
        <f t="shared" si="23"/>
        <v>603</v>
      </c>
      <c r="G35" s="2">
        <v>48642</v>
      </c>
      <c r="I35" s="4">
        <v>80.66666666666667</v>
      </c>
      <c r="J35" s="2">
        <v>603</v>
      </c>
      <c r="K35" s="2">
        <f t="shared" si="4"/>
        <v>48642</v>
      </c>
      <c r="L35" s="4">
        <f t="shared" si="0"/>
        <v>-9.047932860200518</v>
      </c>
      <c r="M35" s="2">
        <f t="shared" si="5"/>
        <v>81.86508904269633</v>
      </c>
      <c r="N35" s="2">
        <f t="shared" si="6"/>
        <v>49364.64869274588</v>
      </c>
      <c r="P35" s="2">
        <v>48642</v>
      </c>
      <c r="Q35" s="4">
        <v>49.282513054561896</v>
      </c>
      <c r="R35" s="2">
        <f t="shared" si="7"/>
        <v>23971.999999999996</v>
      </c>
      <c r="T35" s="4">
        <v>49.282513054561896</v>
      </c>
      <c r="U35" s="2">
        <v>48642</v>
      </c>
      <c r="V35" s="2">
        <f t="shared" si="8"/>
        <v>2397199.9999999995</v>
      </c>
      <c r="W35" s="4">
        <f t="shared" si="1"/>
        <v>-13.631123557351891</v>
      </c>
      <c r="X35" s="2">
        <f t="shared" si="9"/>
        <v>185.8075294357937</v>
      </c>
      <c r="Y35" s="2">
        <f t="shared" si="10"/>
        <v>9038049.846815877</v>
      </c>
      <c r="AA35" s="2">
        <v>48642</v>
      </c>
      <c r="AB35" s="4">
        <v>6.1017227910036596</v>
      </c>
      <c r="AC35" s="2">
        <f t="shared" si="11"/>
        <v>2968</v>
      </c>
      <c r="AE35" s="4">
        <v>6.1017227910036596</v>
      </c>
      <c r="AF35" s="2">
        <v>48642</v>
      </c>
      <c r="AG35" s="2">
        <f t="shared" si="12"/>
        <v>296800</v>
      </c>
      <c r="AH35" s="4">
        <f t="shared" si="2"/>
        <v>-0.42938325981399217</v>
      </c>
      <c r="AI35" s="2">
        <f t="shared" si="13"/>
        <v>0.1843699838084903</v>
      </c>
      <c r="AJ35" s="2">
        <f t="shared" si="14"/>
        <v>8968.124752412585</v>
      </c>
      <c r="AL35" s="2">
        <v>49579</v>
      </c>
      <c r="AM35" s="4">
        <v>58.31194659029024</v>
      </c>
      <c r="AN35" s="2">
        <f t="shared" si="3"/>
        <v>2891048</v>
      </c>
      <c r="AO35" s="4"/>
      <c r="AP35" s="2">
        <v>48642</v>
      </c>
      <c r="AQ35" s="4">
        <v>233.64666329509475</v>
      </c>
      <c r="AR35" s="2">
        <f t="shared" si="24"/>
        <v>11365040.996</v>
      </c>
      <c r="AT35" s="4">
        <v>58.31194659029024</v>
      </c>
      <c r="AU35" s="2">
        <v>49579</v>
      </c>
      <c r="AV35" s="2">
        <f t="shared" si="15"/>
        <v>2891048</v>
      </c>
      <c r="AW35" s="4">
        <f t="shared" si="16"/>
        <v>1.21989486531443</v>
      </c>
      <c r="AX35" s="2">
        <f t="shared" si="17"/>
        <v>1.488143482420511</v>
      </c>
      <c r="AY35" s="2">
        <f t="shared" si="18"/>
        <v>73780.66571492652</v>
      </c>
      <c r="BA35" s="4">
        <v>233.64666329509475</v>
      </c>
      <c r="BB35" s="2">
        <v>48642</v>
      </c>
      <c r="BC35" s="2">
        <f t="shared" si="19"/>
        <v>11365040.996</v>
      </c>
      <c r="BD35" s="4">
        <f t="shared" si="20"/>
        <v>-20.099021551586503</v>
      </c>
      <c r="BE35" s="2">
        <f t="shared" si="21"/>
        <v>403.9706673311387</v>
      </c>
      <c r="BF35" s="2">
        <f t="shared" si="22"/>
        <v>19649941.20032125</v>
      </c>
    </row>
    <row r="36" spans="2:58" ht="12.75">
      <c r="B36" s="2" t="s">
        <v>140</v>
      </c>
      <c r="C36" s="2">
        <v>39986</v>
      </c>
      <c r="D36" s="4">
        <v>63.570747217806044</v>
      </c>
      <c r="E36" s="2">
        <f t="shared" si="23"/>
        <v>629</v>
      </c>
      <c r="G36" s="2">
        <v>39986</v>
      </c>
      <c r="I36" s="4">
        <v>63.570747217806044</v>
      </c>
      <c r="J36" s="2">
        <v>629</v>
      </c>
      <c r="K36" s="2">
        <f t="shared" si="4"/>
        <v>39986</v>
      </c>
      <c r="L36" s="4">
        <f t="shared" si="0"/>
        <v>-26.143852309061145</v>
      </c>
      <c r="M36" s="2">
        <f t="shared" si="5"/>
        <v>683.5010135580018</v>
      </c>
      <c r="N36" s="2">
        <f t="shared" si="6"/>
        <v>429922.1375279831</v>
      </c>
      <c r="P36" s="2">
        <v>39986</v>
      </c>
      <c r="Q36" s="4">
        <v>23.680788275896564</v>
      </c>
      <c r="R36" s="2">
        <f t="shared" si="7"/>
        <v>9469</v>
      </c>
      <c r="T36" s="4">
        <v>23.680788275896564</v>
      </c>
      <c r="U36" s="2">
        <v>39986</v>
      </c>
      <c r="V36" s="2">
        <f t="shared" si="8"/>
        <v>946900</v>
      </c>
      <c r="W36" s="4">
        <f t="shared" si="1"/>
        <v>-39.23284833601723</v>
      </c>
      <c r="X36" s="2">
        <f t="shared" si="9"/>
        <v>1539.2163885569298</v>
      </c>
      <c r="Y36" s="2">
        <f t="shared" si="10"/>
        <v>61547106.512837395</v>
      </c>
      <c r="AA36" s="2">
        <v>39986</v>
      </c>
      <c r="AB36" s="4">
        <v>11.253938878607512</v>
      </c>
      <c r="AC36" s="2">
        <f t="shared" si="11"/>
        <v>4499.999999999999</v>
      </c>
      <c r="AE36" s="4">
        <v>11.253938878607512</v>
      </c>
      <c r="AF36" s="2">
        <v>39986</v>
      </c>
      <c r="AG36" s="2">
        <f t="shared" si="12"/>
        <v>449999.99999999994</v>
      </c>
      <c r="AH36" s="4">
        <f t="shared" si="2"/>
        <v>4.72283282778986</v>
      </c>
      <c r="AI36" s="2">
        <f t="shared" si="13"/>
        <v>22.305149919249565</v>
      </c>
      <c r="AJ36" s="2">
        <f t="shared" si="14"/>
        <v>891893.7246711131</v>
      </c>
      <c r="AL36" s="2">
        <v>40934</v>
      </c>
      <c r="AM36" s="4">
        <v>43.65781501929936</v>
      </c>
      <c r="AN36" s="2">
        <f t="shared" si="3"/>
        <v>1787089.0000000002</v>
      </c>
      <c r="AO36" s="4"/>
      <c r="AP36" s="2">
        <v>39986</v>
      </c>
      <c r="AQ36" s="4">
        <v>169.8846864902716</v>
      </c>
      <c r="AR36" s="2">
        <f t="shared" si="24"/>
        <v>6793009.074</v>
      </c>
      <c r="AT36" s="4">
        <v>43.65781501929936</v>
      </c>
      <c r="AU36" s="2">
        <v>40934</v>
      </c>
      <c r="AV36" s="2">
        <f t="shared" si="15"/>
        <v>1787089.0000000002</v>
      </c>
      <c r="AW36" s="4">
        <f t="shared" si="16"/>
        <v>-13.434236705676447</v>
      </c>
      <c r="AX36" s="2">
        <f t="shared" si="17"/>
        <v>180.47871586414436</v>
      </c>
      <c r="AY36" s="2">
        <f t="shared" si="18"/>
        <v>7387715.755182886</v>
      </c>
      <c r="BA36" s="4">
        <v>169.8846864902716</v>
      </c>
      <c r="BB36" s="2">
        <v>39986</v>
      </c>
      <c r="BC36" s="2">
        <f t="shared" si="19"/>
        <v>6793009.074</v>
      </c>
      <c r="BD36" s="4">
        <f t="shared" si="20"/>
        <v>-83.86099835640965</v>
      </c>
      <c r="BE36" s="2">
        <f t="shared" si="21"/>
        <v>7032.667045333743</v>
      </c>
      <c r="BF36" s="2">
        <f t="shared" si="22"/>
        <v>281208224.47471505</v>
      </c>
    </row>
    <row r="37" spans="2:58" ht="12.75">
      <c r="B37" s="5" t="s">
        <v>189</v>
      </c>
      <c r="C37" s="5"/>
      <c r="D37" s="5"/>
      <c r="E37" s="8">
        <f>SUM(E14:E36)</f>
        <v>17754</v>
      </c>
      <c r="F37" s="5"/>
      <c r="G37" s="8">
        <f>SUM(G14:G36)</f>
        <v>1592793</v>
      </c>
      <c r="I37" s="5"/>
      <c r="J37" s="5">
        <f>SUM(J14:J36)</f>
        <v>17754</v>
      </c>
      <c r="K37" s="5">
        <f>SUM(K14:K36)</f>
        <v>1592793</v>
      </c>
      <c r="L37" s="5"/>
      <c r="M37" s="5"/>
      <c r="N37" s="5">
        <f>SUM(N14:N36)</f>
        <v>38505916.72088873</v>
      </c>
      <c r="O37" s="5"/>
      <c r="P37" s="5"/>
      <c r="Q37" s="5"/>
      <c r="R37" s="8">
        <f>SUM(R14:R36)</f>
        <v>1002084</v>
      </c>
      <c r="S37" s="5"/>
      <c r="T37" s="5"/>
      <c r="U37" s="5">
        <f>SUM(U14:U36)</f>
        <v>1592793</v>
      </c>
      <c r="V37" s="5">
        <f>SUM(V14:V36)</f>
        <v>100208400</v>
      </c>
      <c r="W37" s="5"/>
      <c r="X37" s="5"/>
      <c r="Y37" s="5">
        <f>SUM(Y14:Y36)</f>
        <v>688756937.1421432</v>
      </c>
      <c r="Z37" s="5"/>
      <c r="AB37" s="5"/>
      <c r="AC37" s="8">
        <f>SUM(AC14:AC36)</f>
        <v>104027</v>
      </c>
      <c r="AD37" s="5"/>
      <c r="AE37" s="5"/>
      <c r="AF37" s="5">
        <f>SUM(AF14:AF36)</f>
        <v>1592793</v>
      </c>
      <c r="AG37" s="5">
        <f>SUM(AG14:AG36)</f>
        <v>10402700</v>
      </c>
      <c r="AH37" s="5"/>
      <c r="AI37" s="5"/>
      <c r="AJ37" s="5">
        <f>SUM(AJ14:AJ36)</f>
        <v>5065860.091545414</v>
      </c>
      <c r="AK37" s="5"/>
      <c r="AL37" s="5"/>
      <c r="AM37" s="5"/>
      <c r="AN37" s="8">
        <f>SUM(AN14:AN36)</f>
        <v>90459901</v>
      </c>
      <c r="AO37" s="5"/>
      <c r="AP37" s="5"/>
      <c r="AQ37" s="5"/>
      <c r="AR37" s="8">
        <f>SUM(AR14:AR36)</f>
        <v>404164350.604</v>
      </c>
      <c r="AS37" s="5"/>
      <c r="AT37" s="5"/>
      <c r="AU37" s="5">
        <f>SUM(AU14:AU36)</f>
        <v>1584457</v>
      </c>
      <c r="AV37" s="5">
        <f>SUM(AV14:AV36)</f>
        <v>90459901</v>
      </c>
      <c r="AW37" s="5"/>
      <c r="AX37" s="5"/>
      <c r="AY37" s="5">
        <f>SUM(AY14:AY36)</f>
        <v>208805076.34177253</v>
      </c>
      <c r="AZ37" s="5"/>
      <c r="BA37" s="5"/>
      <c r="BB37" s="5">
        <f>SUM(BB14:BB36)</f>
        <v>1592793</v>
      </c>
      <c r="BC37" s="5">
        <f>SUM(BC14:BC36)</f>
        <v>404164350.604</v>
      </c>
      <c r="BD37" s="5"/>
      <c r="BE37" s="5"/>
      <c r="BF37" s="5">
        <f>SUM(BF14:BF36)</f>
        <v>5731437537.759936</v>
      </c>
    </row>
    <row r="38" spans="2:58" ht="12.75">
      <c r="B38" s="5" t="s">
        <v>214</v>
      </c>
      <c r="C38" s="5"/>
      <c r="D38" s="5"/>
      <c r="E38" s="8">
        <f>MAX(E14:E36)</f>
        <v>1532</v>
      </c>
      <c r="F38" s="5"/>
      <c r="G38" s="8">
        <f>MAX(G14:G36)</f>
        <v>297419</v>
      </c>
      <c r="I38" s="8">
        <f>MAX(I14:I36)</f>
        <v>194.13772845953002</v>
      </c>
      <c r="J38" s="5"/>
      <c r="K38" s="5"/>
      <c r="L38" s="5"/>
      <c r="M38" s="5"/>
      <c r="N38" s="5">
        <f>+N37/J37</f>
        <v>2168.8586640131084</v>
      </c>
      <c r="O38" s="5"/>
      <c r="P38" s="5"/>
      <c r="Q38" s="5"/>
      <c r="R38" s="8">
        <f>MAX(R14:R36)</f>
        <v>251313</v>
      </c>
      <c r="S38" s="5"/>
      <c r="T38" s="8">
        <f>MAX(T14:T36)</f>
        <v>100</v>
      </c>
      <c r="U38" s="5"/>
      <c r="V38" s="5"/>
      <c r="W38" s="5"/>
      <c r="X38" s="5"/>
      <c r="Y38" s="5">
        <f>+Y37/U37</f>
        <v>432.42087147679786</v>
      </c>
      <c r="Z38" s="5"/>
      <c r="AB38" s="5"/>
      <c r="AC38" s="8">
        <f>MAX(AC14:AC36)</f>
        <v>16475</v>
      </c>
      <c r="AD38" s="5"/>
      <c r="AE38" s="8">
        <f>MAX(AE14:AE36)</f>
        <v>11.253938878607512</v>
      </c>
      <c r="AF38" s="5"/>
      <c r="AG38" s="5"/>
      <c r="AH38" s="5"/>
      <c r="AI38" s="5"/>
      <c r="AJ38" s="5">
        <f>+AJ37/AF37</f>
        <v>3.1804886708727462</v>
      </c>
      <c r="AK38" s="5"/>
      <c r="AL38" s="5"/>
      <c r="AM38" s="5"/>
      <c r="AN38" s="8">
        <f>MAX(AN14:AN36)</f>
        <v>17957242</v>
      </c>
      <c r="AO38" s="5"/>
      <c r="AP38" s="5"/>
      <c r="AQ38" s="5"/>
      <c r="AR38" s="8">
        <f>MAX(AR14:AR36)</f>
        <v>92815901.012</v>
      </c>
      <c r="AS38" s="5"/>
      <c r="AT38" s="8">
        <f>MAX(AT14:AT36)</f>
        <v>85.52483275570242</v>
      </c>
      <c r="AU38" s="5"/>
      <c r="AV38" s="5"/>
      <c r="AW38" s="5"/>
      <c r="AX38" s="5"/>
      <c r="AY38" s="5">
        <f>+AY37/AU37</f>
        <v>131.78336574723866</v>
      </c>
      <c r="AZ38" s="5"/>
      <c r="BA38" s="8">
        <f>MAX(BA14:BA36)</f>
        <v>377.4873382210905</v>
      </c>
      <c r="BB38" s="5"/>
      <c r="BC38" s="5"/>
      <c r="BD38" s="5"/>
      <c r="BE38" s="5"/>
      <c r="BF38" s="5">
        <f>+BF37/BB37</f>
        <v>3598.356809553995</v>
      </c>
    </row>
    <row r="39" spans="2:58" ht="12.75">
      <c r="B39" s="5" t="s">
        <v>215</v>
      </c>
      <c r="C39" s="5"/>
      <c r="D39" s="5"/>
      <c r="E39" s="8">
        <f>MIN(E14:E36)</f>
        <v>247</v>
      </c>
      <c r="F39" s="5"/>
      <c r="G39" s="8">
        <f>MIN(G14:G36)</f>
        <v>15275</v>
      </c>
      <c r="I39" s="8">
        <f>MIN(I14:I36)</f>
        <v>40.143229166666664</v>
      </c>
      <c r="J39" s="5"/>
      <c r="K39" s="5"/>
      <c r="L39" s="5"/>
      <c r="M39" s="5"/>
      <c r="N39" s="5"/>
      <c r="O39" s="5"/>
      <c r="P39" s="5"/>
      <c r="Q39" s="5"/>
      <c r="R39" s="8">
        <f>MIN(R14:R36)</f>
        <v>3795.9999999999995</v>
      </c>
      <c r="S39" s="5"/>
      <c r="T39" s="8">
        <f>MIN(T14:T36)</f>
        <v>15.345433965315113</v>
      </c>
      <c r="U39" s="5"/>
      <c r="V39" s="5"/>
      <c r="W39" s="5"/>
      <c r="X39" s="5"/>
      <c r="Y39" s="5"/>
      <c r="Z39" s="5"/>
      <c r="AB39" s="5"/>
      <c r="AC39" s="8">
        <f>MIN(AC14:AC36)</f>
        <v>1305</v>
      </c>
      <c r="AD39" s="5"/>
      <c r="AE39" s="8">
        <f>MIN(AE14:AE36)</f>
        <v>3.4740166523112257</v>
      </c>
      <c r="AF39" s="5"/>
      <c r="AG39" s="5"/>
      <c r="AH39" s="5"/>
      <c r="AI39" s="5"/>
      <c r="AJ39" s="5"/>
      <c r="AK39" s="5"/>
      <c r="AL39" s="5"/>
      <c r="AM39" s="5"/>
      <c r="AN39" s="8">
        <f>MIN(AN14:AN36)</f>
        <v>640509</v>
      </c>
      <c r="AO39" s="5"/>
      <c r="AP39" s="5"/>
      <c r="AQ39" s="5"/>
      <c r="AR39" s="8">
        <f>MIN(AR14:AR36)</f>
        <v>2458362.574</v>
      </c>
      <c r="AS39" s="5"/>
      <c r="AT39" s="8">
        <f>MIN(AT14:AT36)</f>
        <v>38.98267177110618</v>
      </c>
      <c r="AU39" s="5"/>
      <c r="AV39" s="5"/>
      <c r="AW39" s="5"/>
      <c r="AX39" s="5"/>
      <c r="AY39" s="5"/>
      <c r="AZ39" s="5"/>
      <c r="BA39" s="8">
        <f>MIN(BA14:BA36)</f>
        <v>152.04933160295263</v>
      </c>
      <c r="BB39" s="5"/>
      <c r="BC39" s="5"/>
      <c r="BD39" s="5"/>
      <c r="BE39" s="5"/>
      <c r="BF39" s="5"/>
    </row>
    <row r="40" spans="2:58" ht="12.75">
      <c r="B40" s="5" t="s">
        <v>216</v>
      </c>
      <c r="C40" s="5"/>
      <c r="D40" s="5"/>
      <c r="E40" s="8">
        <f>MEDIAN(E14:E36)</f>
        <v>696</v>
      </c>
      <c r="F40" s="5"/>
      <c r="G40" s="8">
        <f>MEDIAN(G14:G36)</f>
        <v>46807</v>
      </c>
      <c r="I40" s="8">
        <f>MEDIAN(I14:I36)</f>
        <v>68.69428007889546</v>
      </c>
      <c r="J40" s="5"/>
      <c r="K40" s="5"/>
      <c r="L40" s="5"/>
      <c r="M40" s="5"/>
      <c r="N40" s="5"/>
      <c r="O40" s="5"/>
      <c r="P40" s="5"/>
      <c r="Q40" s="5"/>
      <c r="R40" s="8">
        <f>MEDIAN(R14:R36)</f>
        <v>23990.000000000004</v>
      </c>
      <c r="S40" s="5"/>
      <c r="T40" s="8">
        <f>MEDIAN(T14:T36)</f>
        <v>53.27623313168915</v>
      </c>
      <c r="U40" s="5"/>
      <c r="V40" s="5"/>
      <c r="W40" s="5"/>
      <c r="X40" s="5"/>
      <c r="Y40" s="5"/>
      <c r="Z40" s="5"/>
      <c r="AB40" s="5"/>
      <c r="AC40" s="8">
        <f>MEDIAN(AC14:AC36)</f>
        <v>3971</v>
      </c>
      <c r="AD40" s="5"/>
      <c r="AE40" s="8">
        <f>MEDIAN(AE14:AE36)</f>
        <v>7.805650612291072</v>
      </c>
      <c r="AF40" s="5"/>
      <c r="AG40" s="5"/>
      <c r="AH40" s="5"/>
      <c r="AI40" s="5"/>
      <c r="AJ40" s="5"/>
      <c r="AK40" s="5"/>
      <c r="AL40" s="5"/>
      <c r="AM40" s="5"/>
      <c r="AN40" s="8">
        <f>MEDIAN(AN14:AN36)</f>
        <v>2305784</v>
      </c>
      <c r="AO40" s="5"/>
      <c r="AP40" s="5"/>
      <c r="AQ40" s="5"/>
      <c r="AR40" s="8">
        <f>MEDIAN(AR14:AR36)</f>
        <v>10335618.238000002</v>
      </c>
      <c r="AS40" s="5"/>
      <c r="AT40" s="8">
        <f>MEDIAN(AT14:AT36)</f>
        <v>50.59650662687615</v>
      </c>
      <c r="AU40" s="5"/>
      <c r="AV40" s="5"/>
      <c r="AW40" s="5"/>
      <c r="AX40" s="5"/>
      <c r="AY40" s="5"/>
      <c r="AZ40" s="5"/>
      <c r="BA40" s="8">
        <f>MEDIAN(BA14:BA36)</f>
        <v>229.24608739409686</v>
      </c>
      <c r="BB40" s="5"/>
      <c r="BC40" s="5"/>
      <c r="BD40" s="5"/>
      <c r="BE40" s="5"/>
      <c r="BF40" s="5"/>
    </row>
    <row r="41" spans="2:57" ht="12.75">
      <c r="B41" s="5" t="s">
        <v>199</v>
      </c>
      <c r="C41" s="5"/>
      <c r="D41" s="5"/>
      <c r="E41" s="8">
        <f>AVERAGE(E14:E36)</f>
        <v>771.9130434782609</v>
      </c>
      <c r="F41" s="5"/>
      <c r="G41" s="8">
        <f>AVERAGE(G14:G36)</f>
        <v>69251.86956521739</v>
      </c>
      <c r="I41" s="8">
        <f>+K37/J37</f>
        <v>89.71459952686719</v>
      </c>
      <c r="J41" s="5"/>
      <c r="K41" s="5"/>
      <c r="L41" s="5"/>
      <c r="M41" s="5"/>
      <c r="O41" s="5"/>
      <c r="P41" s="5"/>
      <c r="Q41" s="5"/>
      <c r="R41" s="8">
        <f>AVERAGE(R14:R36)</f>
        <v>43568.86956521739</v>
      </c>
      <c r="S41" s="5"/>
      <c r="T41" s="8">
        <f>+V37/U37</f>
        <v>62.91363661191379</v>
      </c>
      <c r="U41" s="5"/>
      <c r="V41" s="5"/>
      <c r="W41" s="5"/>
      <c r="X41" s="5"/>
      <c r="Z41" s="5"/>
      <c r="AB41" s="5"/>
      <c r="AC41" s="8">
        <f>AVERAGE(AC14:AC36)</f>
        <v>4522.913043478261</v>
      </c>
      <c r="AD41" s="5"/>
      <c r="AE41" s="8">
        <f>+AG37/AF37</f>
        <v>6.531106050817652</v>
      </c>
      <c r="AF41" s="5"/>
      <c r="AG41" s="5"/>
      <c r="AH41" s="5"/>
      <c r="AI41" s="5"/>
      <c r="AK41" s="5"/>
      <c r="AL41" s="5"/>
      <c r="AM41" s="5"/>
      <c r="AN41" s="8">
        <f>AVERAGE(AN14:AN36)</f>
        <v>3933039.1739130435</v>
      </c>
      <c r="AO41" s="5"/>
      <c r="AP41" s="5"/>
      <c r="AQ41" s="5"/>
      <c r="AR41" s="8">
        <f>AVERAGE(AR14:AR36)</f>
        <v>17572363.06973913</v>
      </c>
      <c r="AS41" s="5"/>
      <c r="AT41" s="8">
        <f>+AV37/AU37</f>
        <v>57.09205172497581</v>
      </c>
      <c r="AU41" s="5"/>
      <c r="AV41" s="5"/>
      <c r="AW41" s="5"/>
      <c r="AX41" s="5"/>
      <c r="AZ41" s="5"/>
      <c r="BA41" s="8">
        <f>+BC37/BB37</f>
        <v>253.74568484668126</v>
      </c>
      <c r="BB41" s="5"/>
      <c r="BC41" s="5"/>
      <c r="BD41" s="5"/>
      <c r="BE41" s="5"/>
    </row>
    <row r="42" spans="2:57" ht="12.75">
      <c r="B42" s="5" t="s">
        <v>200</v>
      </c>
      <c r="C42" s="17"/>
      <c r="D42" s="5"/>
      <c r="E42" s="8">
        <f>STDEVP(E14:E36)</f>
        <v>367.9153864260071</v>
      </c>
      <c r="F42" s="17"/>
      <c r="G42" s="8">
        <f>STDEVP(G14:G36)</f>
        <v>65122.04742288286</v>
      </c>
      <c r="I42" s="8">
        <f>+N38^0.5</f>
        <v>46.571006688852115</v>
      </c>
      <c r="J42" s="5"/>
      <c r="K42" s="5"/>
      <c r="L42" s="5"/>
      <c r="M42" s="5"/>
      <c r="O42" s="5"/>
      <c r="P42" s="17"/>
      <c r="Q42" s="5"/>
      <c r="R42" s="8">
        <f>STDEVP(R14:R36)</f>
        <v>55615.27645882634</v>
      </c>
      <c r="S42" s="17"/>
      <c r="T42" s="8">
        <f>+Y38^0.5</f>
        <v>20.79473182026635</v>
      </c>
      <c r="U42" s="5"/>
      <c r="V42" s="5"/>
      <c r="W42" s="5"/>
      <c r="X42" s="5"/>
      <c r="Z42" s="5"/>
      <c r="AB42" s="5"/>
      <c r="AC42" s="8">
        <f>STDEVP(AC14:AC36)</f>
        <v>3350.434052516875</v>
      </c>
      <c r="AD42" s="17"/>
      <c r="AE42" s="8">
        <f>+AJ38^0.5</f>
        <v>1.7833924612582466</v>
      </c>
      <c r="AF42" s="5"/>
      <c r="AG42" s="5"/>
      <c r="AH42" s="5"/>
      <c r="AI42" s="5"/>
      <c r="AK42" s="5"/>
      <c r="AL42" s="5"/>
      <c r="AM42" s="5"/>
      <c r="AN42" s="8">
        <f>STDEVP(AN14:AN36)</f>
        <v>4190810.352547061</v>
      </c>
      <c r="AO42" s="5"/>
      <c r="AP42" s="5"/>
      <c r="AQ42" s="5"/>
      <c r="AR42" s="8">
        <f>STDEVP(AR14:AR36)</f>
        <v>20896884.683322836</v>
      </c>
      <c r="AS42" s="5"/>
      <c r="AT42" s="8">
        <f>+AY38^0.5</f>
        <v>11.479693626018015</v>
      </c>
      <c r="AU42" s="5"/>
      <c r="AV42" s="5"/>
      <c r="AW42" s="5"/>
      <c r="AX42" s="5"/>
      <c r="AZ42" s="5"/>
      <c r="BA42" s="8">
        <f>+BF38^0.5</f>
        <v>59.98630518338327</v>
      </c>
      <c r="BB42" s="5"/>
      <c r="BC42" s="5"/>
      <c r="BD42" s="5"/>
      <c r="BE42" s="5"/>
    </row>
    <row r="43" spans="2:57" ht="12.75">
      <c r="B43" s="5" t="s">
        <v>201</v>
      </c>
      <c r="C43" s="17"/>
      <c r="D43" s="5"/>
      <c r="E43" s="8">
        <f>+E42/E41*100</f>
        <v>47.66280211669575</v>
      </c>
      <c r="F43" s="17"/>
      <c r="G43" s="8">
        <f>+G42/G41*100</f>
        <v>94.03651891528314</v>
      </c>
      <c r="I43" s="8">
        <f>+I42/I41*100</f>
        <v>51.910176197025</v>
      </c>
      <c r="J43" s="5"/>
      <c r="K43" s="5"/>
      <c r="L43" s="5"/>
      <c r="M43" s="5"/>
      <c r="O43" s="5"/>
      <c r="P43" s="17"/>
      <c r="Q43" s="5"/>
      <c r="R43" s="8">
        <f>+R42/R41*100</f>
        <v>127.64911509943335</v>
      </c>
      <c r="S43" s="17"/>
      <c r="T43" s="8">
        <f>+T42/T41*100</f>
        <v>33.052821200815</v>
      </c>
      <c r="U43" s="5"/>
      <c r="V43" s="5"/>
      <c r="W43" s="5"/>
      <c r="X43" s="5"/>
      <c r="Z43" s="5"/>
      <c r="AB43" s="5"/>
      <c r="AC43" s="8">
        <f>+AC42/AC41*100</f>
        <v>74.07690619539939</v>
      </c>
      <c r="AD43" s="17"/>
      <c r="AE43" s="8">
        <f>+AE42/AE41*100</f>
        <v>27.30613233626757</v>
      </c>
      <c r="AF43" s="5"/>
      <c r="AG43" s="5"/>
      <c r="AH43" s="5"/>
      <c r="AI43" s="5"/>
      <c r="AK43" s="5"/>
      <c r="AL43" s="5"/>
      <c r="AM43" s="5"/>
      <c r="AN43" s="8">
        <f>+AN42/AN41*100</f>
        <v>106.55399469051198</v>
      </c>
      <c r="AO43" s="5"/>
      <c r="AP43" s="5"/>
      <c r="AQ43" s="5"/>
      <c r="AR43" s="8">
        <f>+AR42/AR41*100</f>
        <v>118.91903553545835</v>
      </c>
      <c r="AS43" s="5"/>
      <c r="AT43" s="8">
        <f>+AT42/AT41*100</f>
        <v>20.107341178274808</v>
      </c>
      <c r="AU43" s="5"/>
      <c r="AV43" s="5"/>
      <c r="AW43" s="5"/>
      <c r="AX43" s="5"/>
      <c r="AZ43" s="5"/>
      <c r="BA43" s="8">
        <f>+BA42/BA41*100</f>
        <v>23.6403252412463</v>
      </c>
      <c r="BB43" s="5"/>
      <c r="BC43" s="5"/>
      <c r="BD43" s="5"/>
      <c r="BE43" s="5"/>
    </row>
    <row r="44" spans="1:49" s="18" customFormat="1" ht="12.75">
      <c r="A44" s="16"/>
      <c r="B44" s="16"/>
      <c r="C44" s="16"/>
      <c r="D44" s="16"/>
      <c r="E44" s="17"/>
      <c r="F44" s="16"/>
      <c r="G44" s="16"/>
      <c r="H44" s="16"/>
      <c r="I44" s="16"/>
      <c r="J44" s="16"/>
      <c r="K44" s="17"/>
      <c r="L44" s="17"/>
      <c r="M44" s="17"/>
      <c r="N44" s="17"/>
      <c r="O44" s="17"/>
      <c r="P44" s="16"/>
      <c r="Q44" s="17"/>
      <c r="R44" s="16"/>
      <c r="S44" s="16"/>
      <c r="T44" s="16"/>
      <c r="U44" s="16"/>
      <c r="W44" s="16"/>
      <c r="X44" s="17"/>
      <c r="Y44" s="16"/>
      <c r="Z44" s="16"/>
      <c r="AA44" s="16"/>
      <c r="AB44" s="16"/>
      <c r="AD44" s="16"/>
      <c r="AE44" s="17"/>
      <c r="AF44" s="16"/>
      <c r="AG44" s="16"/>
      <c r="AH44" s="16"/>
      <c r="AI44" s="16"/>
      <c r="AK44" s="16"/>
      <c r="AL44" s="17"/>
      <c r="AM44" s="16"/>
      <c r="AN44" s="16"/>
      <c r="AO44" s="16"/>
      <c r="AP44" s="16"/>
      <c r="AR44" s="16"/>
      <c r="AS44" s="17"/>
      <c r="AT44" s="16"/>
      <c r="AU44" s="16"/>
      <c r="AV44" s="16"/>
      <c r="AW44" s="16"/>
    </row>
    <row r="45" spans="1:49" s="18" customFormat="1" ht="12.75">
      <c r="A45" s="16"/>
      <c r="B45" s="16" t="s">
        <v>17</v>
      </c>
      <c r="C45" s="16"/>
      <c r="D45" s="16"/>
      <c r="E45" s="17"/>
      <c r="F45" s="16"/>
      <c r="G45" s="16"/>
      <c r="H45" s="16"/>
      <c r="I45" s="16"/>
      <c r="J45" s="16"/>
      <c r="K45" s="17"/>
      <c r="L45" s="17"/>
      <c r="M45" s="17"/>
      <c r="N45" s="17"/>
      <c r="O45" s="17"/>
      <c r="P45" s="16"/>
      <c r="Q45" s="17"/>
      <c r="R45" s="16"/>
      <c r="S45" s="16"/>
      <c r="T45" s="16"/>
      <c r="U45" s="16"/>
      <c r="W45" s="16"/>
      <c r="X45" s="17"/>
      <c r="Y45" s="16"/>
      <c r="Z45" s="16"/>
      <c r="AA45" s="16"/>
      <c r="AB45" s="16"/>
      <c r="AD45" s="16"/>
      <c r="AE45" s="17"/>
      <c r="AF45" s="16"/>
      <c r="AG45" s="16"/>
      <c r="AH45" s="16"/>
      <c r="AI45" s="16"/>
      <c r="AK45" s="16"/>
      <c r="AL45" s="17"/>
      <c r="AM45" s="16"/>
      <c r="AN45" s="16"/>
      <c r="AO45" s="16"/>
      <c r="AP45" s="16"/>
      <c r="AR45" s="16"/>
      <c r="AS45" s="17"/>
      <c r="AT45" s="16"/>
      <c r="AU45" s="16"/>
      <c r="AV45" s="16"/>
      <c r="AW45" s="16"/>
    </row>
    <row r="46" spans="1:49" s="18" customFormat="1" ht="12.75">
      <c r="A46" s="16"/>
      <c r="B46" s="16" t="s">
        <v>18</v>
      </c>
      <c r="C46" s="16"/>
      <c r="D46" s="16"/>
      <c r="E46" s="17"/>
      <c r="F46" s="16"/>
      <c r="G46" s="16"/>
      <c r="H46" s="16"/>
      <c r="I46" s="16"/>
      <c r="J46" s="16"/>
      <c r="K46" s="17"/>
      <c r="L46" s="17"/>
      <c r="M46" s="17"/>
      <c r="N46" s="17"/>
      <c r="O46" s="17"/>
      <c r="P46" s="16"/>
      <c r="Q46" s="17"/>
      <c r="R46" s="16"/>
      <c r="S46" s="16"/>
      <c r="T46" s="16"/>
      <c r="U46" s="16"/>
      <c r="W46" s="16"/>
      <c r="X46" s="17"/>
      <c r="Y46" s="16"/>
      <c r="Z46" s="16"/>
      <c r="AA46" s="16"/>
      <c r="AB46" s="16"/>
      <c r="AD46" s="16"/>
      <c r="AE46" s="17"/>
      <c r="AF46" s="16"/>
      <c r="AG46" s="16"/>
      <c r="AH46" s="16"/>
      <c r="AI46" s="16"/>
      <c r="AK46" s="16"/>
      <c r="AL46" s="17"/>
      <c r="AM46" s="16"/>
      <c r="AN46" s="16"/>
      <c r="AO46" s="16"/>
      <c r="AP46" s="16"/>
      <c r="AR46" s="16"/>
      <c r="AS46" s="17"/>
      <c r="AT46" s="16"/>
      <c r="AU46" s="16"/>
      <c r="AV46" s="16"/>
      <c r="AW46" s="16"/>
    </row>
    <row r="47" spans="1:49" s="18" customFormat="1" ht="12.75">
      <c r="A47" s="16"/>
      <c r="B47" s="16" t="s">
        <v>247</v>
      </c>
      <c r="C47" s="16" t="s">
        <v>248</v>
      </c>
      <c r="D47" s="16"/>
      <c r="E47" s="17"/>
      <c r="F47" s="16"/>
      <c r="G47" s="16"/>
      <c r="H47" s="16"/>
      <c r="I47" s="16"/>
      <c r="J47" s="16"/>
      <c r="K47" s="17"/>
      <c r="L47" s="17"/>
      <c r="M47" s="17"/>
      <c r="N47" s="17"/>
      <c r="O47" s="17"/>
      <c r="P47" s="16"/>
      <c r="Q47" s="17"/>
      <c r="R47" s="16"/>
      <c r="S47" s="16"/>
      <c r="T47" s="16"/>
      <c r="U47" s="16"/>
      <c r="W47" s="16"/>
      <c r="X47" s="17"/>
      <c r="Y47" s="16"/>
      <c r="Z47" s="16"/>
      <c r="AA47" s="16"/>
      <c r="AB47" s="16"/>
      <c r="AD47" s="16"/>
      <c r="AE47" s="17"/>
      <c r="AF47" s="16"/>
      <c r="AG47" s="16"/>
      <c r="AH47" s="16"/>
      <c r="AI47" s="16"/>
      <c r="AK47" s="16"/>
      <c r="AL47" s="17"/>
      <c r="AM47" s="16"/>
      <c r="AN47" s="16"/>
      <c r="AO47" s="16"/>
      <c r="AP47" s="16"/>
      <c r="AR47" s="16"/>
      <c r="AS47" s="17"/>
      <c r="AT47" s="16"/>
      <c r="AU47" s="16"/>
      <c r="AV47" s="16"/>
      <c r="AW47" s="16"/>
    </row>
    <row r="48" spans="1:49" s="18" customFormat="1" ht="12.75">
      <c r="A48" s="16"/>
      <c r="B48" s="16"/>
      <c r="C48" s="16" t="s">
        <v>19</v>
      </c>
      <c r="D48" s="16"/>
      <c r="E48" s="17"/>
      <c r="F48" s="16"/>
      <c r="G48" s="16"/>
      <c r="H48" s="16"/>
      <c r="I48" s="16"/>
      <c r="J48" s="16"/>
      <c r="K48" s="17"/>
      <c r="L48" s="17"/>
      <c r="M48" s="17"/>
      <c r="N48" s="17"/>
      <c r="O48" s="17"/>
      <c r="P48" s="16"/>
      <c r="Q48" s="17"/>
      <c r="R48" s="16"/>
      <c r="S48" s="16"/>
      <c r="T48" s="16"/>
      <c r="U48" s="16"/>
      <c r="W48" s="16"/>
      <c r="X48" s="17"/>
      <c r="Y48" s="16"/>
      <c r="Z48" s="16"/>
      <c r="AA48" s="16"/>
      <c r="AB48" s="16"/>
      <c r="AD48" s="16"/>
      <c r="AE48" s="17"/>
      <c r="AF48" s="16"/>
      <c r="AG48" s="16"/>
      <c r="AH48" s="16"/>
      <c r="AI48" s="16"/>
      <c r="AK48" s="16"/>
      <c r="AL48" s="17"/>
      <c r="AM48" s="16"/>
      <c r="AN48" s="16"/>
      <c r="AO48" s="16"/>
      <c r="AP48" s="16"/>
      <c r="AR48" s="16"/>
      <c r="AS48" s="17"/>
      <c r="AT48" s="16"/>
      <c r="AU48" s="16"/>
      <c r="AV48" s="16"/>
      <c r="AW48" s="16"/>
    </row>
    <row r="49" spans="1:49" s="18" customFormat="1" ht="12.75">
      <c r="A49" s="16"/>
      <c r="B49" s="16"/>
      <c r="C49" s="16" t="s">
        <v>20</v>
      </c>
      <c r="D49" s="16"/>
      <c r="E49" s="17"/>
      <c r="F49" s="16"/>
      <c r="G49" s="16"/>
      <c r="H49" s="16"/>
      <c r="I49" s="16"/>
      <c r="J49" s="16"/>
      <c r="K49" s="17"/>
      <c r="L49" s="17"/>
      <c r="M49" s="17"/>
      <c r="N49" s="17"/>
      <c r="O49" s="17"/>
      <c r="P49" s="16"/>
      <c r="Q49" s="17"/>
      <c r="R49" s="16"/>
      <c r="S49" s="16"/>
      <c r="T49" s="16"/>
      <c r="U49" s="16"/>
      <c r="W49" s="16"/>
      <c r="X49" s="17"/>
      <c r="Y49" s="16"/>
      <c r="Z49" s="16"/>
      <c r="AA49" s="16"/>
      <c r="AB49" s="16"/>
      <c r="AD49" s="16"/>
      <c r="AE49" s="17"/>
      <c r="AF49" s="16"/>
      <c r="AG49" s="16"/>
      <c r="AH49" s="16"/>
      <c r="AI49" s="16"/>
      <c r="AK49" s="16"/>
      <c r="AL49" s="17"/>
      <c r="AM49" s="16"/>
      <c r="AN49" s="16"/>
      <c r="AO49" s="16"/>
      <c r="AP49" s="16"/>
      <c r="AR49" s="16"/>
      <c r="AS49" s="17"/>
      <c r="AT49" s="16"/>
      <c r="AU49" s="16"/>
      <c r="AV49" s="16"/>
      <c r="AW49" s="16"/>
    </row>
    <row r="50" spans="1:49" s="18" customFormat="1" ht="12.75">
      <c r="A50" s="16"/>
      <c r="B50" s="16"/>
      <c r="C50" s="16" t="s">
        <v>241</v>
      </c>
      <c r="D50" s="16"/>
      <c r="E50" s="17"/>
      <c r="F50" s="16"/>
      <c r="G50" s="16"/>
      <c r="H50" s="16"/>
      <c r="I50" s="16"/>
      <c r="J50" s="16"/>
      <c r="K50" s="17"/>
      <c r="L50" s="17"/>
      <c r="M50" s="17"/>
      <c r="N50" s="17"/>
      <c r="O50" s="17"/>
      <c r="P50" s="16"/>
      <c r="Q50" s="17"/>
      <c r="R50" s="16"/>
      <c r="S50" s="16"/>
      <c r="T50" s="16"/>
      <c r="U50" s="16"/>
      <c r="W50" s="16"/>
      <c r="X50" s="17"/>
      <c r="Y50" s="16"/>
      <c r="Z50" s="16"/>
      <c r="AA50" s="16"/>
      <c r="AB50" s="16"/>
      <c r="AD50" s="16"/>
      <c r="AE50" s="17"/>
      <c r="AF50" s="16"/>
      <c r="AG50" s="16"/>
      <c r="AH50" s="16"/>
      <c r="AI50" s="16"/>
      <c r="AK50" s="16"/>
      <c r="AL50" s="17"/>
      <c r="AM50" s="16"/>
      <c r="AN50" s="16"/>
      <c r="AO50" s="16"/>
      <c r="AP50" s="16"/>
      <c r="AR50" s="16"/>
      <c r="AS50" s="17"/>
      <c r="AT50" s="16"/>
      <c r="AU50" s="16"/>
      <c r="AV50" s="16"/>
      <c r="AW50" s="16"/>
    </row>
    <row r="51" spans="1:49" s="18" customFormat="1" ht="12.75">
      <c r="A51" s="16"/>
      <c r="B51" s="16"/>
      <c r="C51" s="16" t="s">
        <v>242</v>
      </c>
      <c r="D51" s="16"/>
      <c r="E51" s="17"/>
      <c r="F51" s="16"/>
      <c r="G51" s="16"/>
      <c r="H51" s="16"/>
      <c r="I51" s="16"/>
      <c r="J51" s="16"/>
      <c r="K51" s="17"/>
      <c r="L51" s="17"/>
      <c r="M51" s="17"/>
      <c r="N51" s="17"/>
      <c r="O51" s="17"/>
      <c r="P51" s="16"/>
      <c r="Q51" s="17"/>
      <c r="R51" s="16"/>
      <c r="S51" s="16"/>
      <c r="T51" s="16"/>
      <c r="U51" s="16"/>
      <c r="W51" s="16"/>
      <c r="X51" s="17"/>
      <c r="Y51" s="16"/>
      <c r="Z51" s="16"/>
      <c r="AA51" s="16"/>
      <c r="AB51" s="16"/>
      <c r="AD51" s="16"/>
      <c r="AE51" s="17"/>
      <c r="AF51" s="16"/>
      <c r="AG51" s="16"/>
      <c r="AH51" s="16"/>
      <c r="AI51" s="16"/>
      <c r="AK51" s="16"/>
      <c r="AL51" s="17"/>
      <c r="AM51" s="16"/>
      <c r="AN51" s="16"/>
      <c r="AO51" s="16"/>
      <c r="AP51" s="16"/>
      <c r="AR51" s="16"/>
      <c r="AS51" s="17"/>
      <c r="AT51" s="16"/>
      <c r="AU51" s="16"/>
      <c r="AV51" s="16"/>
      <c r="AW51" s="16"/>
    </row>
    <row r="52" spans="1:49" s="18" customFormat="1" ht="12.75">
      <c r="A52" s="16"/>
      <c r="B52" s="16" t="s">
        <v>214</v>
      </c>
      <c r="C52" s="16" t="s">
        <v>240</v>
      </c>
      <c r="D52" s="16"/>
      <c r="E52" s="17"/>
      <c r="F52" s="16"/>
      <c r="G52" s="16"/>
      <c r="H52" s="16"/>
      <c r="I52" s="16"/>
      <c r="J52" s="16"/>
      <c r="K52" s="17"/>
      <c r="L52" s="17"/>
      <c r="M52" s="17"/>
      <c r="N52" s="17"/>
      <c r="O52" s="17"/>
      <c r="P52" s="16"/>
      <c r="Q52" s="17"/>
      <c r="R52" s="16"/>
      <c r="S52" s="16"/>
      <c r="T52" s="16"/>
      <c r="U52" s="16"/>
      <c r="W52" s="16"/>
      <c r="X52" s="17"/>
      <c r="Y52" s="16"/>
      <c r="Z52" s="16"/>
      <c r="AA52" s="16"/>
      <c r="AB52" s="16"/>
      <c r="AD52" s="16"/>
      <c r="AE52" s="17"/>
      <c r="AF52" s="16"/>
      <c r="AG52" s="16"/>
      <c r="AH52" s="16"/>
      <c r="AI52" s="16"/>
      <c r="AK52" s="16"/>
      <c r="AL52" s="17"/>
      <c r="AM52" s="16"/>
      <c r="AN52" s="16"/>
      <c r="AO52" s="16"/>
      <c r="AP52" s="16"/>
      <c r="AR52" s="16"/>
      <c r="AS52" s="17"/>
      <c r="AT52" s="16"/>
      <c r="AU52" s="16"/>
      <c r="AV52" s="16"/>
      <c r="AW52" s="16"/>
    </row>
    <row r="53" spans="1:49" s="18" customFormat="1" ht="12.75">
      <c r="A53" s="16"/>
      <c r="B53" s="16"/>
      <c r="C53" s="16" t="s">
        <v>241</v>
      </c>
      <c r="D53" s="16"/>
      <c r="E53" s="17"/>
      <c r="F53" s="16"/>
      <c r="G53" s="16"/>
      <c r="H53" s="16"/>
      <c r="I53" s="16"/>
      <c r="J53" s="16"/>
      <c r="K53" s="17"/>
      <c r="L53" s="17"/>
      <c r="M53" s="17"/>
      <c r="N53" s="17"/>
      <c r="O53" s="17"/>
      <c r="P53" s="16"/>
      <c r="Q53" s="17"/>
      <c r="R53" s="16"/>
      <c r="S53" s="16"/>
      <c r="T53" s="16"/>
      <c r="U53" s="16"/>
      <c r="W53" s="16"/>
      <c r="X53" s="17"/>
      <c r="Y53" s="16"/>
      <c r="Z53" s="16"/>
      <c r="AA53" s="16"/>
      <c r="AB53" s="16"/>
      <c r="AD53" s="16"/>
      <c r="AE53" s="17"/>
      <c r="AF53" s="16"/>
      <c r="AG53" s="16"/>
      <c r="AH53" s="16"/>
      <c r="AI53" s="16"/>
      <c r="AK53" s="16"/>
      <c r="AL53" s="17"/>
      <c r="AM53" s="16"/>
      <c r="AN53" s="16"/>
      <c r="AO53" s="16"/>
      <c r="AP53" s="16"/>
      <c r="AR53" s="16"/>
      <c r="AS53" s="17"/>
      <c r="AT53" s="16"/>
      <c r="AU53" s="16"/>
      <c r="AV53" s="16"/>
      <c r="AW53" s="16"/>
    </row>
    <row r="54" spans="1:49" s="18" customFormat="1" ht="12.75">
      <c r="A54" s="16"/>
      <c r="B54" s="16"/>
      <c r="C54" s="16" t="s">
        <v>242</v>
      </c>
      <c r="D54" s="16"/>
      <c r="E54" s="17"/>
      <c r="F54" s="16"/>
      <c r="G54" s="16"/>
      <c r="H54" s="16"/>
      <c r="I54" s="16"/>
      <c r="J54" s="16"/>
      <c r="K54" s="17"/>
      <c r="L54" s="17"/>
      <c r="M54" s="17"/>
      <c r="N54" s="17"/>
      <c r="O54" s="17"/>
      <c r="P54" s="16"/>
      <c r="Q54" s="17"/>
      <c r="R54" s="16"/>
      <c r="S54" s="16"/>
      <c r="T54" s="16"/>
      <c r="U54" s="16"/>
      <c r="W54" s="16"/>
      <c r="X54" s="17"/>
      <c r="Y54" s="16"/>
      <c r="Z54" s="16"/>
      <c r="AA54" s="16"/>
      <c r="AB54" s="16"/>
      <c r="AD54" s="16"/>
      <c r="AE54" s="17"/>
      <c r="AF54" s="16"/>
      <c r="AG54" s="16"/>
      <c r="AH54" s="16"/>
      <c r="AI54" s="16"/>
      <c r="AK54" s="16"/>
      <c r="AL54" s="17"/>
      <c r="AM54" s="16"/>
      <c r="AN54" s="16"/>
      <c r="AO54" s="16"/>
      <c r="AP54" s="16"/>
      <c r="AR54" s="16"/>
      <c r="AS54" s="17"/>
      <c r="AT54" s="16"/>
      <c r="AU54" s="16"/>
      <c r="AV54" s="16"/>
      <c r="AW54" s="16"/>
    </row>
    <row r="55" spans="1:49" s="18" customFormat="1" ht="12.75">
      <c r="A55" s="16"/>
      <c r="B55" s="16" t="s">
        <v>215</v>
      </c>
      <c r="C55" s="16" t="s">
        <v>243</v>
      </c>
      <c r="D55" s="16"/>
      <c r="E55" s="17"/>
      <c r="F55" s="16"/>
      <c r="G55" s="16"/>
      <c r="H55" s="16"/>
      <c r="I55" s="16"/>
      <c r="J55" s="16"/>
      <c r="K55" s="17"/>
      <c r="L55" s="17"/>
      <c r="M55" s="17"/>
      <c r="N55" s="17"/>
      <c r="O55" s="17"/>
      <c r="P55" s="16"/>
      <c r="Q55" s="17"/>
      <c r="R55" s="16"/>
      <c r="S55" s="16"/>
      <c r="T55" s="16"/>
      <c r="U55" s="16"/>
      <c r="W55" s="16"/>
      <c r="X55" s="17"/>
      <c r="Y55" s="16"/>
      <c r="Z55" s="16"/>
      <c r="AA55" s="16"/>
      <c r="AB55" s="16"/>
      <c r="AD55" s="16"/>
      <c r="AE55" s="17"/>
      <c r="AF55" s="16"/>
      <c r="AG55" s="16"/>
      <c r="AH55" s="16"/>
      <c r="AI55" s="16"/>
      <c r="AK55" s="16"/>
      <c r="AL55" s="17"/>
      <c r="AM55" s="16"/>
      <c r="AN55" s="16"/>
      <c r="AO55" s="16"/>
      <c r="AP55" s="16"/>
      <c r="AR55" s="16"/>
      <c r="AS55" s="17"/>
      <c r="AT55" s="16"/>
      <c r="AU55" s="16"/>
      <c r="AV55" s="16"/>
      <c r="AW55" s="16"/>
    </row>
    <row r="56" spans="1:49" s="18" customFormat="1" ht="12.75">
      <c r="A56" s="16"/>
      <c r="B56" s="16"/>
      <c r="C56" s="16" t="s">
        <v>241</v>
      </c>
      <c r="D56" s="16"/>
      <c r="E56" s="17"/>
      <c r="F56" s="16"/>
      <c r="G56" s="16"/>
      <c r="H56" s="16"/>
      <c r="I56" s="16"/>
      <c r="J56" s="16"/>
      <c r="K56" s="17"/>
      <c r="L56" s="17"/>
      <c r="M56" s="17"/>
      <c r="N56" s="17"/>
      <c r="O56" s="17"/>
      <c r="P56" s="16"/>
      <c r="Q56" s="17"/>
      <c r="R56" s="16"/>
      <c r="S56" s="16"/>
      <c r="T56" s="16"/>
      <c r="U56" s="16"/>
      <c r="W56" s="16"/>
      <c r="X56" s="17"/>
      <c r="Y56" s="16"/>
      <c r="Z56" s="16"/>
      <c r="AA56" s="16"/>
      <c r="AB56" s="16"/>
      <c r="AD56" s="16"/>
      <c r="AE56" s="17"/>
      <c r="AF56" s="16"/>
      <c r="AG56" s="16"/>
      <c r="AH56" s="16"/>
      <c r="AI56" s="16"/>
      <c r="AK56" s="16"/>
      <c r="AL56" s="17"/>
      <c r="AM56" s="16"/>
      <c r="AN56" s="16"/>
      <c r="AO56" s="16"/>
      <c r="AP56" s="16"/>
      <c r="AR56" s="16"/>
      <c r="AS56" s="17"/>
      <c r="AT56" s="16"/>
      <c r="AU56" s="16"/>
      <c r="AV56" s="16"/>
      <c r="AW56" s="16"/>
    </row>
    <row r="57" spans="1:49" s="18" customFormat="1" ht="12.75">
      <c r="A57" s="16"/>
      <c r="B57" s="16"/>
      <c r="C57" s="16" t="s">
        <v>242</v>
      </c>
      <c r="D57" s="16"/>
      <c r="E57" s="17"/>
      <c r="F57" s="16"/>
      <c r="G57" s="16"/>
      <c r="H57" s="16"/>
      <c r="I57" s="16"/>
      <c r="J57" s="16"/>
      <c r="K57" s="17"/>
      <c r="L57" s="17"/>
      <c r="M57" s="17"/>
      <c r="N57" s="17"/>
      <c r="O57" s="17"/>
      <c r="P57" s="16"/>
      <c r="Q57" s="17"/>
      <c r="R57" s="16"/>
      <c r="S57" s="16"/>
      <c r="T57" s="16"/>
      <c r="U57" s="16"/>
      <c r="W57" s="16"/>
      <c r="X57" s="17"/>
      <c r="Y57" s="16"/>
      <c r="Z57" s="16"/>
      <c r="AA57" s="16"/>
      <c r="AB57" s="16"/>
      <c r="AD57" s="16"/>
      <c r="AE57" s="17"/>
      <c r="AF57" s="16"/>
      <c r="AG57" s="16"/>
      <c r="AH57" s="16"/>
      <c r="AI57" s="16"/>
      <c r="AK57" s="16"/>
      <c r="AL57" s="17"/>
      <c r="AM57" s="16"/>
      <c r="AN57" s="16"/>
      <c r="AO57" s="16"/>
      <c r="AP57" s="16"/>
      <c r="AR57" s="16"/>
      <c r="AS57" s="17"/>
      <c r="AT57" s="16"/>
      <c r="AU57" s="16"/>
      <c r="AV57" s="16"/>
      <c r="AW57" s="16"/>
    </row>
    <row r="58" spans="1:49" s="18" customFormat="1" ht="12.75">
      <c r="A58" s="16"/>
      <c r="B58" s="16" t="s">
        <v>216</v>
      </c>
      <c r="C58" s="16" t="s">
        <v>244</v>
      </c>
      <c r="D58" s="16"/>
      <c r="E58" s="17"/>
      <c r="F58" s="16"/>
      <c r="G58" s="16"/>
      <c r="H58" s="16"/>
      <c r="I58" s="16"/>
      <c r="J58" s="16"/>
      <c r="K58" s="17"/>
      <c r="L58" s="17"/>
      <c r="M58" s="17"/>
      <c r="N58" s="17"/>
      <c r="O58" s="17"/>
      <c r="P58" s="16"/>
      <c r="Q58" s="17"/>
      <c r="R58" s="16"/>
      <c r="S58" s="16"/>
      <c r="T58" s="16"/>
      <c r="U58" s="16"/>
      <c r="W58" s="16"/>
      <c r="X58" s="17"/>
      <c r="Y58" s="16"/>
      <c r="Z58" s="16"/>
      <c r="AA58" s="16"/>
      <c r="AB58" s="16"/>
      <c r="AD58" s="16"/>
      <c r="AE58" s="17"/>
      <c r="AF58" s="16"/>
      <c r="AG58" s="16"/>
      <c r="AH58" s="16"/>
      <c r="AI58" s="16"/>
      <c r="AK58" s="16"/>
      <c r="AL58" s="17"/>
      <c r="AM58" s="16"/>
      <c r="AN58" s="16"/>
      <c r="AO58" s="16"/>
      <c r="AP58" s="16"/>
      <c r="AR58" s="16"/>
      <c r="AS58" s="17"/>
      <c r="AT58" s="16"/>
      <c r="AU58" s="16"/>
      <c r="AV58" s="16"/>
      <c r="AW58" s="16"/>
    </row>
    <row r="59" spans="1:49" s="18" customFormat="1" ht="12.75">
      <c r="A59" s="16"/>
      <c r="B59" s="16"/>
      <c r="C59" s="16" t="s">
        <v>241</v>
      </c>
      <c r="D59" s="16"/>
      <c r="E59" s="17"/>
      <c r="F59" s="16"/>
      <c r="G59" s="16"/>
      <c r="H59" s="16"/>
      <c r="I59" s="16"/>
      <c r="J59" s="16"/>
      <c r="K59" s="17"/>
      <c r="L59" s="17"/>
      <c r="M59" s="17"/>
      <c r="N59" s="17"/>
      <c r="O59" s="17"/>
      <c r="P59" s="16"/>
      <c r="Q59" s="17"/>
      <c r="R59" s="16"/>
      <c r="S59" s="16"/>
      <c r="T59" s="16"/>
      <c r="U59" s="16"/>
      <c r="W59" s="16"/>
      <c r="X59" s="17"/>
      <c r="Y59" s="16"/>
      <c r="Z59" s="16"/>
      <c r="AA59" s="16"/>
      <c r="AB59" s="16"/>
      <c r="AD59" s="16"/>
      <c r="AE59" s="17"/>
      <c r="AF59" s="16"/>
      <c r="AG59" s="16"/>
      <c r="AH59" s="16"/>
      <c r="AI59" s="16"/>
      <c r="AK59" s="16"/>
      <c r="AL59" s="17"/>
      <c r="AM59" s="16"/>
      <c r="AN59" s="16"/>
      <c r="AO59" s="16"/>
      <c r="AP59" s="16"/>
      <c r="AR59" s="16"/>
      <c r="AS59" s="17"/>
      <c r="AT59" s="16"/>
      <c r="AU59" s="16"/>
      <c r="AV59" s="16"/>
      <c r="AW59" s="16"/>
    </row>
    <row r="60" spans="1:49" s="18" customFormat="1" ht="12.75">
      <c r="A60" s="16"/>
      <c r="B60" s="16"/>
      <c r="C60" s="16" t="s">
        <v>242</v>
      </c>
      <c r="D60" s="16"/>
      <c r="E60" s="17"/>
      <c r="F60" s="16"/>
      <c r="G60" s="16"/>
      <c r="H60" s="16"/>
      <c r="I60" s="16"/>
      <c r="J60" s="16"/>
      <c r="K60" s="17"/>
      <c r="L60" s="17"/>
      <c r="M60" s="17"/>
      <c r="N60" s="17"/>
      <c r="O60" s="17"/>
      <c r="P60" s="16"/>
      <c r="Q60" s="17"/>
      <c r="R60" s="16"/>
      <c r="S60" s="16"/>
      <c r="T60" s="16"/>
      <c r="U60" s="16"/>
      <c r="W60" s="16"/>
      <c r="X60" s="17"/>
      <c r="Y60" s="16"/>
      <c r="Z60" s="16"/>
      <c r="AA60" s="16"/>
      <c r="AB60" s="16"/>
      <c r="AD60" s="16"/>
      <c r="AE60" s="17"/>
      <c r="AF60" s="16"/>
      <c r="AG60" s="16"/>
      <c r="AH60" s="16"/>
      <c r="AI60" s="16"/>
      <c r="AK60" s="16"/>
      <c r="AL60" s="17"/>
      <c r="AM60" s="16"/>
      <c r="AN60" s="16"/>
      <c r="AO60" s="16"/>
      <c r="AP60" s="16"/>
      <c r="AR60" s="16"/>
      <c r="AS60" s="17"/>
      <c r="AT60" s="16"/>
      <c r="AU60" s="16"/>
      <c r="AV60" s="16"/>
      <c r="AW60" s="16"/>
    </row>
    <row r="61" spans="1:49" s="18" customFormat="1" ht="12.75">
      <c r="A61" s="16"/>
      <c r="B61" s="16" t="s">
        <v>199</v>
      </c>
      <c r="C61" s="17" t="s">
        <v>249</v>
      </c>
      <c r="D61" s="16"/>
      <c r="E61" s="17"/>
      <c r="F61" s="16"/>
      <c r="G61" s="16"/>
      <c r="H61" s="16"/>
      <c r="I61" s="16"/>
      <c r="J61" s="16"/>
      <c r="K61" s="17"/>
      <c r="L61" s="17"/>
      <c r="M61" s="17"/>
      <c r="N61" s="17"/>
      <c r="O61" s="17"/>
      <c r="P61" s="16"/>
      <c r="Q61" s="17"/>
      <c r="R61" s="16"/>
      <c r="S61" s="16"/>
      <c r="T61" s="16"/>
      <c r="U61" s="16"/>
      <c r="W61" s="16"/>
      <c r="X61" s="17"/>
      <c r="Y61" s="16"/>
      <c r="Z61" s="16"/>
      <c r="AA61" s="16"/>
      <c r="AB61" s="16"/>
      <c r="AD61" s="16"/>
      <c r="AE61" s="17"/>
      <c r="AF61" s="16"/>
      <c r="AG61" s="16"/>
      <c r="AH61" s="16"/>
      <c r="AI61" s="16"/>
      <c r="AK61" s="16"/>
      <c r="AL61" s="17"/>
      <c r="AM61" s="16"/>
      <c r="AN61" s="16"/>
      <c r="AO61" s="16"/>
      <c r="AP61" s="16"/>
      <c r="AR61" s="16"/>
      <c r="AS61" s="17"/>
      <c r="AT61" s="16"/>
      <c r="AU61" s="16"/>
      <c r="AV61" s="16"/>
      <c r="AW61" s="16"/>
    </row>
    <row r="62" spans="1:49" s="18" customFormat="1" ht="12.75">
      <c r="A62" s="16"/>
      <c r="C62" s="16" t="s">
        <v>245</v>
      </c>
      <c r="D62" s="16"/>
      <c r="E62" s="17"/>
      <c r="F62" s="16"/>
      <c r="G62" s="16"/>
      <c r="H62" s="16"/>
      <c r="I62" s="16"/>
      <c r="J62" s="16"/>
      <c r="K62" s="17"/>
      <c r="L62" s="17"/>
      <c r="M62" s="17"/>
      <c r="N62" s="17"/>
      <c r="O62" s="17"/>
      <c r="P62" s="16"/>
      <c r="Q62" s="17"/>
      <c r="R62" s="16"/>
      <c r="S62" s="16"/>
      <c r="T62" s="16"/>
      <c r="U62" s="16"/>
      <c r="W62" s="16"/>
      <c r="X62" s="17"/>
      <c r="Y62" s="16"/>
      <c r="Z62" s="16"/>
      <c r="AA62" s="16"/>
      <c r="AB62" s="16"/>
      <c r="AD62" s="16"/>
      <c r="AE62" s="17"/>
      <c r="AF62" s="16"/>
      <c r="AG62" s="16"/>
      <c r="AH62" s="16"/>
      <c r="AI62" s="16"/>
      <c r="AK62" s="16"/>
      <c r="AL62" s="17"/>
      <c r="AM62" s="16"/>
      <c r="AN62" s="16"/>
      <c r="AO62" s="16"/>
      <c r="AP62" s="16"/>
      <c r="AR62" s="16"/>
      <c r="AS62" s="17"/>
      <c r="AT62" s="16"/>
      <c r="AU62" s="16"/>
      <c r="AV62" s="16"/>
      <c r="AW62" s="16"/>
    </row>
    <row r="63" spans="1:49" s="18" customFormat="1" ht="12.75">
      <c r="A63" s="16"/>
      <c r="B63" s="16"/>
      <c r="C63" s="16" t="s">
        <v>241</v>
      </c>
      <c r="D63" s="16"/>
      <c r="E63" s="17"/>
      <c r="F63" s="16"/>
      <c r="G63" s="16"/>
      <c r="H63" s="16"/>
      <c r="I63" s="16"/>
      <c r="J63" s="16"/>
      <c r="K63" s="17"/>
      <c r="L63" s="17"/>
      <c r="M63" s="17"/>
      <c r="N63" s="17"/>
      <c r="O63" s="17"/>
      <c r="P63" s="16"/>
      <c r="Q63" s="17"/>
      <c r="R63" s="16"/>
      <c r="S63" s="16"/>
      <c r="T63" s="16"/>
      <c r="U63" s="16"/>
      <c r="W63" s="16"/>
      <c r="X63" s="17"/>
      <c r="Y63" s="16"/>
      <c r="Z63" s="16"/>
      <c r="AA63" s="16"/>
      <c r="AB63" s="16"/>
      <c r="AD63" s="16"/>
      <c r="AE63" s="17"/>
      <c r="AF63" s="16"/>
      <c r="AG63" s="16"/>
      <c r="AH63" s="16"/>
      <c r="AI63" s="16"/>
      <c r="AK63" s="16"/>
      <c r="AL63" s="17"/>
      <c r="AM63" s="16"/>
      <c r="AN63" s="16"/>
      <c r="AO63" s="16"/>
      <c r="AP63" s="16"/>
      <c r="AR63" s="16"/>
      <c r="AS63" s="17"/>
      <c r="AT63" s="16"/>
      <c r="AU63" s="16"/>
      <c r="AV63" s="16"/>
      <c r="AW63" s="16"/>
    </row>
    <row r="64" spans="1:49" s="18" customFormat="1" ht="12.75">
      <c r="A64" s="16"/>
      <c r="B64" s="16"/>
      <c r="C64" s="16" t="s">
        <v>242</v>
      </c>
      <c r="D64" s="16"/>
      <c r="E64" s="17"/>
      <c r="F64" s="16"/>
      <c r="G64" s="16"/>
      <c r="H64" s="16"/>
      <c r="I64" s="16"/>
      <c r="J64" s="16"/>
      <c r="K64" s="17"/>
      <c r="L64" s="17"/>
      <c r="M64" s="17"/>
      <c r="N64" s="17"/>
      <c r="O64" s="17"/>
      <c r="P64" s="16"/>
      <c r="Q64" s="17"/>
      <c r="R64" s="16"/>
      <c r="S64" s="16"/>
      <c r="T64" s="16"/>
      <c r="U64" s="16"/>
      <c r="W64" s="16"/>
      <c r="X64" s="17"/>
      <c r="Y64" s="16"/>
      <c r="Z64" s="16"/>
      <c r="AA64" s="16"/>
      <c r="AB64" s="16"/>
      <c r="AD64" s="16"/>
      <c r="AE64" s="17"/>
      <c r="AF64" s="16"/>
      <c r="AG64" s="16"/>
      <c r="AH64" s="16"/>
      <c r="AI64" s="16"/>
      <c r="AK64" s="16"/>
      <c r="AL64" s="17"/>
      <c r="AM64" s="16"/>
      <c r="AN64" s="16"/>
      <c r="AO64" s="16"/>
      <c r="AP64" s="16"/>
      <c r="AR64" s="16"/>
      <c r="AS64" s="17"/>
      <c r="AT64" s="16"/>
      <c r="AU64" s="16"/>
      <c r="AV64" s="16"/>
      <c r="AW64" s="16"/>
    </row>
    <row r="65" spans="1:49" s="18" customFormat="1" ht="12.75">
      <c r="A65" s="16"/>
      <c r="B65" s="16"/>
      <c r="C65" s="17" t="s">
        <v>252</v>
      </c>
      <c r="D65" s="16"/>
      <c r="E65" s="17"/>
      <c r="F65" s="16"/>
      <c r="G65" s="16"/>
      <c r="H65" s="16"/>
      <c r="I65" s="16"/>
      <c r="J65" s="16"/>
      <c r="K65" s="17"/>
      <c r="L65" s="17"/>
      <c r="M65" s="17"/>
      <c r="N65" s="17"/>
      <c r="O65" s="17"/>
      <c r="P65" s="16"/>
      <c r="Q65" s="17"/>
      <c r="R65" s="16"/>
      <c r="S65" s="16"/>
      <c r="T65" s="16"/>
      <c r="U65" s="16"/>
      <c r="W65" s="16"/>
      <c r="X65" s="17"/>
      <c r="Y65" s="16"/>
      <c r="Z65" s="16"/>
      <c r="AA65" s="16"/>
      <c r="AB65" s="16"/>
      <c r="AD65" s="16"/>
      <c r="AE65" s="17"/>
      <c r="AF65" s="16"/>
      <c r="AG65" s="16"/>
      <c r="AH65" s="16"/>
      <c r="AI65" s="16"/>
      <c r="AK65" s="16"/>
      <c r="AL65" s="17"/>
      <c r="AM65" s="16"/>
      <c r="AN65" s="16"/>
      <c r="AO65" s="16"/>
      <c r="AP65" s="16"/>
      <c r="AR65" s="16"/>
      <c r="AS65" s="17"/>
      <c r="AT65" s="16"/>
      <c r="AU65" s="16"/>
      <c r="AV65" s="16"/>
      <c r="AW65" s="16"/>
    </row>
    <row r="66" spans="1:49" s="18" customFormat="1" ht="12.75">
      <c r="A66" s="16"/>
      <c r="B66" s="16"/>
      <c r="C66" s="16" t="s">
        <v>253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W66" s="16"/>
      <c r="X66" s="16"/>
      <c r="Y66" s="16"/>
      <c r="Z66" s="16"/>
      <c r="AA66" s="16"/>
      <c r="AB66" s="16"/>
      <c r="AD66" s="16"/>
      <c r="AE66" s="16"/>
      <c r="AF66" s="16"/>
      <c r="AG66" s="16"/>
      <c r="AH66" s="16"/>
      <c r="AI66" s="16"/>
      <c r="AK66" s="16"/>
      <c r="AL66" s="16"/>
      <c r="AM66" s="16"/>
      <c r="AN66" s="16"/>
      <c r="AO66" s="16"/>
      <c r="AP66" s="16"/>
      <c r="AR66" s="16"/>
      <c r="AS66" s="16"/>
      <c r="AT66" s="16"/>
      <c r="AU66" s="16"/>
      <c r="AV66" s="16"/>
      <c r="AW66" s="16"/>
    </row>
    <row r="67" spans="1:49" s="18" customFormat="1" ht="12.75">
      <c r="A67" s="16"/>
      <c r="B67" s="16"/>
      <c r="C67" s="16" t="s">
        <v>261</v>
      </c>
      <c r="D67" s="16"/>
      <c r="E67" s="17"/>
      <c r="F67" s="16"/>
      <c r="G67" s="16"/>
      <c r="H67" s="16"/>
      <c r="I67" s="16"/>
      <c r="J67" s="16"/>
      <c r="K67" s="17"/>
      <c r="L67" s="17"/>
      <c r="M67" s="17"/>
      <c r="N67" s="17"/>
      <c r="O67" s="17"/>
      <c r="P67" s="16"/>
      <c r="Q67" s="17"/>
      <c r="R67" s="16"/>
      <c r="S67" s="16"/>
      <c r="T67" s="16"/>
      <c r="U67" s="16"/>
      <c r="W67" s="16"/>
      <c r="X67" s="17"/>
      <c r="Y67" s="16"/>
      <c r="Z67" s="16"/>
      <c r="AA67" s="16"/>
      <c r="AB67" s="16"/>
      <c r="AD67" s="16"/>
      <c r="AE67" s="17"/>
      <c r="AF67" s="16"/>
      <c r="AG67" s="16"/>
      <c r="AH67" s="16"/>
      <c r="AI67" s="16"/>
      <c r="AK67" s="16"/>
      <c r="AL67" s="17"/>
      <c r="AM67" s="16"/>
      <c r="AN67" s="16"/>
      <c r="AO67" s="16"/>
      <c r="AP67" s="16"/>
      <c r="AR67" s="16"/>
      <c r="AS67" s="17"/>
      <c r="AT67" s="16"/>
      <c r="AU67" s="16"/>
      <c r="AV67" s="16"/>
      <c r="AW67" s="16"/>
    </row>
    <row r="68" spans="1:49" s="18" customFormat="1" ht="12.75">
      <c r="A68" s="16"/>
      <c r="B68" s="16"/>
      <c r="C68" s="16" t="s">
        <v>254</v>
      </c>
      <c r="D68" s="16"/>
      <c r="E68" s="17"/>
      <c r="F68" s="16"/>
      <c r="G68" s="16"/>
      <c r="H68" s="16"/>
      <c r="I68" s="16"/>
      <c r="J68" s="16"/>
      <c r="K68" s="17"/>
      <c r="L68" s="17"/>
      <c r="M68" s="17"/>
      <c r="N68" s="17"/>
      <c r="O68" s="17"/>
      <c r="P68" s="16"/>
      <c r="Q68" s="17"/>
      <c r="R68" s="16"/>
      <c r="S68" s="16"/>
      <c r="T68" s="16"/>
      <c r="U68" s="16"/>
      <c r="W68" s="16"/>
      <c r="X68" s="17"/>
      <c r="Y68" s="16"/>
      <c r="Z68" s="16"/>
      <c r="AA68" s="16"/>
      <c r="AB68" s="16"/>
      <c r="AD68" s="16"/>
      <c r="AE68" s="17"/>
      <c r="AF68" s="16"/>
      <c r="AG68" s="16"/>
      <c r="AH68" s="16"/>
      <c r="AI68" s="16"/>
      <c r="AK68" s="16"/>
      <c r="AL68" s="17"/>
      <c r="AM68" s="16"/>
      <c r="AN68" s="16"/>
      <c r="AO68" s="16"/>
      <c r="AP68" s="16"/>
      <c r="AR68" s="16"/>
      <c r="AS68" s="17"/>
      <c r="AT68" s="16"/>
      <c r="AU68" s="16"/>
      <c r="AV68" s="16"/>
      <c r="AW68" s="16"/>
    </row>
    <row r="69" spans="1:49" s="18" customFormat="1" ht="12.75">
      <c r="A69" s="16"/>
      <c r="B69" s="16"/>
      <c r="C69" s="16" t="s">
        <v>255</v>
      </c>
      <c r="D69" s="16"/>
      <c r="E69" s="17"/>
      <c r="F69" s="16"/>
      <c r="G69" s="16"/>
      <c r="H69" s="16"/>
      <c r="I69" s="16"/>
      <c r="J69" s="16"/>
      <c r="K69" s="17"/>
      <c r="L69" s="17"/>
      <c r="M69" s="17"/>
      <c r="N69" s="17"/>
      <c r="O69" s="17"/>
      <c r="P69" s="16"/>
      <c r="Q69" s="17"/>
      <c r="R69" s="16"/>
      <c r="S69" s="16"/>
      <c r="T69" s="16"/>
      <c r="U69" s="16"/>
      <c r="W69" s="16"/>
      <c r="X69" s="17"/>
      <c r="Y69" s="16"/>
      <c r="Z69" s="16"/>
      <c r="AA69" s="16"/>
      <c r="AB69" s="16"/>
      <c r="AD69" s="16"/>
      <c r="AE69" s="17"/>
      <c r="AF69" s="16"/>
      <c r="AG69" s="16"/>
      <c r="AH69" s="16"/>
      <c r="AI69" s="16"/>
      <c r="AK69" s="16"/>
      <c r="AL69" s="17"/>
      <c r="AM69" s="16"/>
      <c r="AN69" s="16"/>
      <c r="AO69" s="16"/>
      <c r="AP69" s="16"/>
      <c r="AR69" s="16"/>
      <c r="AS69" s="17"/>
      <c r="AT69" s="16"/>
      <c r="AU69" s="16"/>
      <c r="AV69" s="16"/>
      <c r="AW69" s="16"/>
    </row>
    <row r="70" spans="1:49" s="18" customFormat="1" ht="12.75">
      <c r="A70" s="16"/>
      <c r="B70" s="16"/>
      <c r="C70" s="16" t="s">
        <v>256</v>
      </c>
      <c r="D70" s="16"/>
      <c r="E70" s="17"/>
      <c r="F70" s="16"/>
      <c r="G70" s="16"/>
      <c r="H70" s="16"/>
      <c r="I70" s="16"/>
      <c r="J70" s="16"/>
      <c r="K70" s="17"/>
      <c r="L70" s="17"/>
      <c r="M70" s="17"/>
      <c r="N70" s="17"/>
      <c r="O70" s="17"/>
      <c r="P70" s="16"/>
      <c r="Q70" s="17"/>
      <c r="R70" s="16"/>
      <c r="S70" s="16"/>
      <c r="T70" s="16"/>
      <c r="U70" s="16"/>
      <c r="W70" s="16"/>
      <c r="X70" s="17"/>
      <c r="Y70" s="16"/>
      <c r="Z70" s="16"/>
      <c r="AA70" s="16"/>
      <c r="AB70" s="16"/>
      <c r="AD70" s="16"/>
      <c r="AE70" s="17"/>
      <c r="AF70" s="16"/>
      <c r="AG70" s="16"/>
      <c r="AH70" s="16"/>
      <c r="AI70" s="16"/>
      <c r="AK70" s="16"/>
      <c r="AL70" s="17"/>
      <c r="AM70" s="16"/>
      <c r="AN70" s="16"/>
      <c r="AO70" s="16"/>
      <c r="AP70" s="16"/>
      <c r="AR70" s="16"/>
      <c r="AS70" s="17"/>
      <c r="AT70" s="16"/>
      <c r="AU70" s="16"/>
      <c r="AV70" s="16"/>
      <c r="AW70" s="16"/>
    </row>
    <row r="71" spans="1:49" s="18" customFormat="1" ht="12.75">
      <c r="A71" s="16"/>
      <c r="B71" s="16" t="s">
        <v>200</v>
      </c>
      <c r="C71" s="17" t="s">
        <v>250</v>
      </c>
      <c r="D71" s="16"/>
      <c r="E71" s="17"/>
      <c r="F71" s="16"/>
      <c r="G71" s="16"/>
      <c r="H71" s="16"/>
      <c r="I71" s="16"/>
      <c r="J71" s="16"/>
      <c r="K71" s="17"/>
      <c r="L71" s="17"/>
      <c r="M71" s="17"/>
      <c r="N71" s="17"/>
      <c r="O71" s="17"/>
      <c r="P71" s="16"/>
      <c r="Q71" s="17"/>
      <c r="R71" s="16"/>
      <c r="S71" s="16"/>
      <c r="T71" s="16"/>
      <c r="U71" s="16"/>
      <c r="W71" s="16"/>
      <c r="X71" s="17"/>
      <c r="Y71" s="16"/>
      <c r="Z71" s="16"/>
      <c r="AA71" s="16"/>
      <c r="AB71" s="16"/>
      <c r="AD71" s="16"/>
      <c r="AE71" s="17"/>
      <c r="AF71" s="16"/>
      <c r="AG71" s="16"/>
      <c r="AH71" s="16"/>
      <c r="AI71" s="16"/>
      <c r="AK71" s="16"/>
      <c r="AL71" s="17"/>
      <c r="AM71" s="16"/>
      <c r="AN71" s="16"/>
      <c r="AO71" s="16"/>
      <c r="AP71" s="16"/>
      <c r="AR71" s="16"/>
      <c r="AS71" s="17"/>
      <c r="AT71" s="16"/>
      <c r="AU71" s="16"/>
      <c r="AV71" s="16"/>
      <c r="AW71" s="16"/>
    </row>
    <row r="72" spans="1:49" s="18" customFormat="1" ht="12.75">
      <c r="A72" s="16"/>
      <c r="C72" s="16" t="s">
        <v>246</v>
      </c>
      <c r="D72" s="16"/>
      <c r="E72" s="17"/>
      <c r="F72" s="16"/>
      <c r="G72" s="16"/>
      <c r="H72" s="16"/>
      <c r="I72" s="16"/>
      <c r="J72" s="16"/>
      <c r="K72" s="17"/>
      <c r="L72" s="17"/>
      <c r="M72" s="17"/>
      <c r="N72" s="17"/>
      <c r="O72" s="17"/>
      <c r="P72" s="16"/>
      <c r="Q72" s="17"/>
      <c r="R72" s="16"/>
      <c r="S72" s="16"/>
      <c r="T72" s="16"/>
      <c r="U72" s="16"/>
      <c r="W72" s="16"/>
      <c r="X72" s="17"/>
      <c r="Y72" s="16"/>
      <c r="Z72" s="16"/>
      <c r="AA72" s="16"/>
      <c r="AB72" s="16"/>
      <c r="AD72" s="16"/>
      <c r="AE72" s="17"/>
      <c r="AF72" s="16"/>
      <c r="AG72" s="16"/>
      <c r="AH72" s="16"/>
      <c r="AI72" s="16"/>
      <c r="AK72" s="16"/>
      <c r="AL72" s="17"/>
      <c r="AM72" s="16"/>
      <c r="AN72" s="16"/>
      <c r="AO72" s="16"/>
      <c r="AP72" s="16"/>
      <c r="AR72" s="16"/>
      <c r="AS72" s="17"/>
      <c r="AT72" s="16"/>
      <c r="AU72" s="16"/>
      <c r="AV72" s="16"/>
      <c r="AW72" s="16"/>
    </row>
    <row r="73" spans="1:49" s="18" customFormat="1" ht="12.75">
      <c r="A73" s="16"/>
      <c r="B73" s="16"/>
      <c r="C73" s="16" t="s">
        <v>241</v>
      </c>
      <c r="D73" s="16"/>
      <c r="E73" s="17"/>
      <c r="F73" s="16"/>
      <c r="G73" s="16"/>
      <c r="H73" s="16"/>
      <c r="I73" s="16"/>
      <c r="J73" s="16"/>
      <c r="K73" s="17"/>
      <c r="L73" s="17"/>
      <c r="M73" s="17"/>
      <c r="N73" s="17"/>
      <c r="O73" s="17"/>
      <c r="P73" s="16"/>
      <c r="Q73" s="17"/>
      <c r="R73" s="16"/>
      <c r="S73" s="16"/>
      <c r="T73" s="16"/>
      <c r="U73" s="16"/>
      <c r="W73" s="16"/>
      <c r="X73" s="17"/>
      <c r="Y73" s="16"/>
      <c r="Z73" s="16"/>
      <c r="AA73" s="16"/>
      <c r="AB73" s="16"/>
      <c r="AD73" s="16"/>
      <c r="AE73" s="17"/>
      <c r="AF73" s="16"/>
      <c r="AG73" s="16"/>
      <c r="AH73" s="16"/>
      <c r="AI73" s="16"/>
      <c r="AK73" s="16"/>
      <c r="AL73" s="17"/>
      <c r="AM73" s="16"/>
      <c r="AN73" s="16"/>
      <c r="AO73" s="16"/>
      <c r="AP73" s="16"/>
      <c r="AR73" s="16"/>
      <c r="AS73" s="17"/>
      <c r="AT73" s="16"/>
      <c r="AU73" s="16"/>
      <c r="AV73" s="16"/>
      <c r="AW73" s="16"/>
    </row>
    <row r="74" spans="1:49" s="18" customFormat="1" ht="12.75">
      <c r="A74" s="16"/>
      <c r="B74" s="16"/>
      <c r="C74" s="16" t="s">
        <v>242</v>
      </c>
      <c r="D74" s="16"/>
      <c r="E74" s="17"/>
      <c r="F74" s="16"/>
      <c r="G74" s="16"/>
      <c r="H74" s="16"/>
      <c r="I74" s="16"/>
      <c r="J74" s="16"/>
      <c r="K74" s="17"/>
      <c r="L74" s="17"/>
      <c r="M74" s="17"/>
      <c r="N74" s="17"/>
      <c r="O74" s="17"/>
      <c r="P74" s="16"/>
      <c r="Q74" s="17"/>
      <c r="R74" s="16"/>
      <c r="S74" s="16"/>
      <c r="T74" s="16"/>
      <c r="U74" s="16"/>
      <c r="W74" s="16"/>
      <c r="X74" s="17"/>
      <c r="Y74" s="16"/>
      <c r="Z74" s="16"/>
      <c r="AA74" s="16"/>
      <c r="AB74" s="16"/>
      <c r="AD74" s="16"/>
      <c r="AE74" s="17"/>
      <c r="AF74" s="16"/>
      <c r="AG74" s="16"/>
      <c r="AH74" s="16"/>
      <c r="AI74" s="16"/>
      <c r="AK74" s="16"/>
      <c r="AL74" s="17"/>
      <c r="AM74" s="16"/>
      <c r="AN74" s="16"/>
      <c r="AO74" s="16"/>
      <c r="AP74" s="16"/>
      <c r="AR74" s="16"/>
      <c r="AS74" s="17"/>
      <c r="AT74" s="16"/>
      <c r="AU74" s="16"/>
      <c r="AV74" s="16"/>
      <c r="AW74" s="16"/>
    </row>
    <row r="75" spans="1:49" s="18" customFormat="1" ht="12.75">
      <c r="A75" s="16"/>
      <c r="B75" s="16"/>
      <c r="C75" s="17" t="s">
        <v>257</v>
      </c>
      <c r="D75" s="16"/>
      <c r="E75" s="17"/>
      <c r="F75" s="16"/>
      <c r="G75" s="16"/>
      <c r="H75" s="16"/>
      <c r="I75" s="16"/>
      <c r="J75" s="16"/>
      <c r="K75" s="17"/>
      <c r="L75" s="17"/>
      <c r="M75" s="17"/>
      <c r="N75" s="17"/>
      <c r="O75" s="17"/>
      <c r="P75" s="16"/>
      <c r="Q75" s="17"/>
      <c r="R75" s="16"/>
      <c r="S75" s="16"/>
      <c r="T75" s="16"/>
      <c r="U75" s="16"/>
      <c r="W75" s="16"/>
      <c r="X75" s="17"/>
      <c r="Y75" s="16"/>
      <c r="Z75" s="16"/>
      <c r="AA75" s="16"/>
      <c r="AB75" s="16"/>
      <c r="AD75" s="16"/>
      <c r="AE75" s="17"/>
      <c r="AF75" s="16"/>
      <c r="AG75" s="16"/>
      <c r="AH75" s="16"/>
      <c r="AI75" s="16"/>
      <c r="AK75" s="16"/>
      <c r="AL75" s="17"/>
      <c r="AM75" s="16"/>
      <c r="AN75" s="16"/>
      <c r="AO75" s="16"/>
      <c r="AP75" s="16"/>
      <c r="AR75" s="16"/>
      <c r="AS75" s="17"/>
      <c r="AT75" s="16"/>
      <c r="AU75" s="16"/>
      <c r="AV75" s="16"/>
      <c r="AW75" s="16"/>
    </row>
    <row r="76" spans="1:49" s="18" customFormat="1" ht="12.75">
      <c r="A76" s="16"/>
      <c r="B76" s="16"/>
      <c r="C76" s="16" t="s">
        <v>253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W76" s="16"/>
      <c r="X76" s="16"/>
      <c r="Y76" s="16"/>
      <c r="Z76" s="16"/>
      <c r="AA76" s="16"/>
      <c r="AB76" s="16"/>
      <c r="AD76" s="16"/>
      <c r="AE76" s="16"/>
      <c r="AF76" s="16"/>
      <c r="AG76" s="16"/>
      <c r="AH76" s="16"/>
      <c r="AI76" s="16"/>
      <c r="AK76" s="16"/>
      <c r="AL76" s="16"/>
      <c r="AM76" s="16"/>
      <c r="AN76" s="16"/>
      <c r="AO76" s="16"/>
      <c r="AP76" s="16"/>
      <c r="AR76" s="16"/>
      <c r="AS76" s="16"/>
      <c r="AT76" s="16"/>
      <c r="AU76" s="16"/>
      <c r="AV76" s="16"/>
      <c r="AW76" s="16"/>
    </row>
    <row r="77" spans="1:49" s="18" customFormat="1" ht="12.75">
      <c r="A77" s="16"/>
      <c r="B77" s="16"/>
      <c r="C77" s="16" t="s">
        <v>258</v>
      </c>
      <c r="D77" s="16"/>
      <c r="E77" s="17"/>
      <c r="F77" s="16"/>
      <c r="G77" s="16"/>
      <c r="H77" s="16"/>
      <c r="I77" s="16"/>
      <c r="J77" s="16"/>
      <c r="K77" s="17"/>
      <c r="L77" s="17"/>
      <c r="M77" s="17"/>
      <c r="N77" s="17"/>
      <c r="O77" s="17"/>
      <c r="P77" s="16"/>
      <c r="Q77" s="17"/>
      <c r="R77" s="16"/>
      <c r="S77" s="16"/>
      <c r="T77" s="16"/>
      <c r="U77" s="16"/>
      <c r="W77" s="16"/>
      <c r="X77" s="17"/>
      <c r="Y77" s="16"/>
      <c r="Z77" s="16"/>
      <c r="AA77" s="16"/>
      <c r="AB77" s="16"/>
      <c r="AD77" s="16"/>
      <c r="AE77" s="17"/>
      <c r="AF77" s="16"/>
      <c r="AG77" s="16"/>
      <c r="AH77" s="16"/>
      <c r="AI77" s="16"/>
      <c r="AK77" s="16"/>
      <c r="AL77" s="17"/>
      <c r="AM77" s="16"/>
      <c r="AN77" s="16"/>
      <c r="AO77" s="16"/>
      <c r="AP77" s="16"/>
      <c r="AR77" s="16"/>
      <c r="AS77" s="17"/>
      <c r="AT77" s="16"/>
      <c r="AU77" s="16"/>
      <c r="AV77" s="16"/>
      <c r="AW77" s="16"/>
    </row>
    <row r="78" spans="1:49" s="18" customFormat="1" ht="12.75">
      <c r="A78" s="16"/>
      <c r="B78" s="16"/>
      <c r="C78" s="16" t="s">
        <v>259</v>
      </c>
      <c r="D78" s="16"/>
      <c r="E78" s="17"/>
      <c r="F78" s="16"/>
      <c r="G78" s="16"/>
      <c r="H78" s="16"/>
      <c r="I78" s="16"/>
      <c r="J78" s="16"/>
      <c r="K78" s="17"/>
      <c r="L78" s="17"/>
      <c r="M78" s="17"/>
      <c r="N78" s="17"/>
      <c r="O78" s="17"/>
      <c r="P78" s="16"/>
      <c r="Q78" s="17"/>
      <c r="R78" s="16"/>
      <c r="S78" s="16"/>
      <c r="T78" s="16"/>
      <c r="U78" s="16"/>
      <c r="W78" s="16"/>
      <c r="X78" s="17"/>
      <c r="Y78" s="16"/>
      <c r="Z78" s="16"/>
      <c r="AA78" s="16"/>
      <c r="AB78" s="16"/>
      <c r="AD78" s="16"/>
      <c r="AE78" s="17"/>
      <c r="AF78" s="16"/>
      <c r="AG78" s="16"/>
      <c r="AH78" s="16"/>
      <c r="AI78" s="16"/>
      <c r="AK78" s="16"/>
      <c r="AL78" s="17"/>
      <c r="AM78" s="16"/>
      <c r="AN78" s="16"/>
      <c r="AO78" s="16"/>
      <c r="AP78" s="16"/>
      <c r="AR78" s="16"/>
      <c r="AS78" s="17"/>
      <c r="AT78" s="16"/>
      <c r="AU78" s="16"/>
      <c r="AV78" s="16"/>
      <c r="AW78" s="16"/>
    </row>
    <row r="79" spans="1:49" s="18" customFormat="1" ht="12.75">
      <c r="A79" s="16"/>
      <c r="B79" s="16"/>
      <c r="C79" s="16" t="s">
        <v>260</v>
      </c>
      <c r="D79" s="16"/>
      <c r="E79" s="17"/>
      <c r="F79" s="16"/>
      <c r="G79" s="16"/>
      <c r="H79" s="16"/>
      <c r="I79" s="16"/>
      <c r="J79" s="16"/>
      <c r="K79" s="17"/>
      <c r="L79" s="17"/>
      <c r="M79" s="17"/>
      <c r="N79" s="17"/>
      <c r="O79" s="17"/>
      <c r="P79" s="16"/>
      <c r="Q79" s="17"/>
      <c r="R79" s="16"/>
      <c r="S79" s="16"/>
      <c r="T79" s="16"/>
      <c r="U79" s="16"/>
      <c r="W79" s="16"/>
      <c r="X79" s="17"/>
      <c r="Y79" s="16"/>
      <c r="Z79" s="16"/>
      <c r="AA79" s="16"/>
      <c r="AB79" s="16"/>
      <c r="AD79" s="16"/>
      <c r="AE79" s="17"/>
      <c r="AF79" s="16"/>
      <c r="AG79" s="16"/>
      <c r="AH79" s="16"/>
      <c r="AI79" s="16"/>
      <c r="AK79" s="16"/>
      <c r="AL79" s="17"/>
      <c r="AM79" s="16"/>
      <c r="AN79" s="16"/>
      <c r="AO79" s="16"/>
      <c r="AP79" s="16"/>
      <c r="AR79" s="16"/>
      <c r="AS79" s="17"/>
      <c r="AT79" s="16"/>
      <c r="AU79" s="16"/>
      <c r="AV79" s="16"/>
      <c r="AW79" s="16"/>
    </row>
    <row r="80" spans="1:49" s="18" customFormat="1" ht="12.75">
      <c r="A80" s="16"/>
      <c r="B80" s="16"/>
      <c r="C80" s="16" t="s">
        <v>262</v>
      </c>
      <c r="D80" s="16"/>
      <c r="E80" s="17"/>
      <c r="F80" s="16"/>
      <c r="G80" s="16"/>
      <c r="H80" s="16"/>
      <c r="I80" s="16"/>
      <c r="J80" s="16"/>
      <c r="K80" s="17"/>
      <c r="L80" s="17"/>
      <c r="M80" s="17"/>
      <c r="N80" s="17"/>
      <c r="O80" s="17"/>
      <c r="P80" s="16"/>
      <c r="Q80" s="17"/>
      <c r="R80" s="16"/>
      <c r="S80" s="16"/>
      <c r="T80" s="16"/>
      <c r="U80" s="16"/>
      <c r="W80" s="16"/>
      <c r="X80" s="17"/>
      <c r="Y80" s="16"/>
      <c r="Z80" s="16"/>
      <c r="AA80" s="16"/>
      <c r="AB80" s="16"/>
      <c r="AD80" s="16"/>
      <c r="AE80" s="17"/>
      <c r="AF80" s="16"/>
      <c r="AG80" s="16"/>
      <c r="AH80" s="16"/>
      <c r="AI80" s="16"/>
      <c r="AK80" s="16"/>
      <c r="AL80" s="17"/>
      <c r="AM80" s="16"/>
      <c r="AN80" s="16"/>
      <c r="AO80" s="16"/>
      <c r="AP80" s="16"/>
      <c r="AR80" s="16"/>
      <c r="AS80" s="17"/>
      <c r="AT80" s="16"/>
      <c r="AU80" s="16"/>
      <c r="AV80" s="16"/>
      <c r="AW80" s="16"/>
    </row>
    <row r="81" spans="1:49" s="18" customFormat="1" ht="12.75">
      <c r="A81" s="16"/>
      <c r="B81" s="16"/>
      <c r="C81" s="16" t="s">
        <v>254</v>
      </c>
      <c r="D81" s="16"/>
      <c r="E81" s="17"/>
      <c r="F81" s="16"/>
      <c r="G81" s="16"/>
      <c r="H81" s="16"/>
      <c r="I81" s="16"/>
      <c r="J81" s="16"/>
      <c r="K81" s="17"/>
      <c r="L81" s="17"/>
      <c r="M81" s="17"/>
      <c r="N81" s="17"/>
      <c r="O81" s="17"/>
      <c r="P81" s="16"/>
      <c r="Q81" s="17"/>
      <c r="R81" s="16"/>
      <c r="S81" s="16"/>
      <c r="T81" s="16"/>
      <c r="U81" s="16"/>
      <c r="W81" s="16"/>
      <c r="X81" s="17"/>
      <c r="Y81" s="16"/>
      <c r="Z81" s="16"/>
      <c r="AA81" s="16"/>
      <c r="AB81" s="16"/>
      <c r="AD81" s="16"/>
      <c r="AE81" s="17"/>
      <c r="AF81" s="16"/>
      <c r="AG81" s="16"/>
      <c r="AH81" s="16"/>
      <c r="AI81" s="16"/>
      <c r="AK81" s="16"/>
      <c r="AL81" s="17"/>
      <c r="AM81" s="16"/>
      <c r="AN81" s="16"/>
      <c r="AO81" s="16"/>
      <c r="AP81" s="16"/>
      <c r="AR81" s="16"/>
      <c r="AS81" s="17"/>
      <c r="AT81" s="16"/>
      <c r="AU81" s="16"/>
      <c r="AV81" s="16"/>
      <c r="AW81" s="16"/>
    </row>
    <row r="82" spans="1:49" s="18" customFormat="1" ht="12.75">
      <c r="A82" s="16"/>
      <c r="B82" s="16"/>
      <c r="C82" s="16" t="s">
        <v>263</v>
      </c>
      <c r="D82" s="16"/>
      <c r="E82" s="17"/>
      <c r="F82" s="16"/>
      <c r="G82" s="16"/>
      <c r="H82" s="16"/>
      <c r="I82" s="16"/>
      <c r="J82" s="16"/>
      <c r="K82" s="17"/>
      <c r="L82" s="17"/>
      <c r="M82" s="17"/>
      <c r="N82" s="17"/>
      <c r="O82" s="17"/>
      <c r="P82" s="16"/>
      <c r="Q82" s="17"/>
      <c r="R82" s="16"/>
      <c r="S82" s="16"/>
      <c r="T82" s="16"/>
      <c r="U82" s="16"/>
      <c r="W82" s="16"/>
      <c r="X82" s="17"/>
      <c r="Y82" s="16"/>
      <c r="Z82" s="16"/>
      <c r="AA82" s="16"/>
      <c r="AB82" s="16"/>
      <c r="AD82" s="16"/>
      <c r="AE82" s="17"/>
      <c r="AF82" s="16"/>
      <c r="AG82" s="16"/>
      <c r="AH82" s="16"/>
      <c r="AI82" s="16"/>
      <c r="AK82" s="16"/>
      <c r="AL82" s="17"/>
      <c r="AM82" s="16"/>
      <c r="AN82" s="16"/>
      <c r="AO82" s="16"/>
      <c r="AP82" s="16"/>
      <c r="AR82" s="16"/>
      <c r="AS82" s="17"/>
      <c r="AT82" s="16"/>
      <c r="AU82" s="16"/>
      <c r="AV82" s="16"/>
      <c r="AW82" s="16"/>
    </row>
    <row r="83" spans="1:49" s="18" customFormat="1" ht="12.75">
      <c r="A83" s="16"/>
      <c r="B83" s="16"/>
      <c r="C83" s="16" t="s">
        <v>264</v>
      </c>
      <c r="D83" s="16"/>
      <c r="E83" s="17"/>
      <c r="F83" s="16"/>
      <c r="G83" s="16"/>
      <c r="H83" s="16"/>
      <c r="I83" s="16"/>
      <c r="J83" s="16"/>
      <c r="K83" s="17"/>
      <c r="L83" s="17"/>
      <c r="M83" s="17"/>
      <c r="N83" s="17"/>
      <c r="O83" s="17"/>
      <c r="P83" s="16"/>
      <c r="Q83" s="17"/>
      <c r="R83" s="16"/>
      <c r="S83" s="16"/>
      <c r="T83" s="16"/>
      <c r="U83" s="16"/>
      <c r="W83" s="16"/>
      <c r="X83" s="17"/>
      <c r="Y83" s="16"/>
      <c r="Z83" s="16"/>
      <c r="AA83" s="16"/>
      <c r="AB83" s="16"/>
      <c r="AD83" s="16"/>
      <c r="AE83" s="17"/>
      <c r="AF83" s="16"/>
      <c r="AG83" s="16"/>
      <c r="AH83" s="16"/>
      <c r="AI83" s="16"/>
      <c r="AK83" s="16"/>
      <c r="AL83" s="17"/>
      <c r="AM83" s="16"/>
      <c r="AN83" s="16"/>
      <c r="AO83" s="16"/>
      <c r="AP83" s="16"/>
      <c r="AR83" s="16"/>
      <c r="AS83" s="17"/>
      <c r="AT83" s="16"/>
      <c r="AU83" s="16"/>
      <c r="AV83" s="16"/>
      <c r="AW83" s="16"/>
    </row>
    <row r="84" spans="1:49" s="18" customFormat="1" ht="12.75">
      <c r="A84" s="16"/>
      <c r="B84" s="16" t="s">
        <v>201</v>
      </c>
      <c r="C84" s="17" t="s">
        <v>251</v>
      </c>
      <c r="D84" s="16"/>
      <c r="E84" s="17"/>
      <c r="F84" s="16"/>
      <c r="G84" s="16"/>
      <c r="H84" s="16"/>
      <c r="I84" s="16"/>
      <c r="J84" s="16"/>
      <c r="K84" s="17"/>
      <c r="L84" s="17"/>
      <c r="M84" s="17"/>
      <c r="N84" s="17"/>
      <c r="O84" s="17"/>
      <c r="P84" s="16"/>
      <c r="Q84" s="17"/>
      <c r="R84" s="16"/>
      <c r="S84" s="16"/>
      <c r="T84" s="16"/>
      <c r="U84" s="16"/>
      <c r="W84" s="16"/>
      <c r="X84" s="17"/>
      <c r="Y84" s="16"/>
      <c r="Z84" s="16"/>
      <c r="AA84" s="16"/>
      <c r="AB84" s="16"/>
      <c r="AD84" s="16"/>
      <c r="AE84" s="17"/>
      <c r="AF84" s="16"/>
      <c r="AG84" s="16"/>
      <c r="AH84" s="16"/>
      <c r="AI84" s="16"/>
      <c r="AK84" s="16"/>
      <c r="AL84" s="17"/>
      <c r="AM84" s="16"/>
      <c r="AN84" s="16"/>
      <c r="AO84" s="16"/>
      <c r="AP84" s="16"/>
      <c r="AR84" s="16"/>
      <c r="AS84" s="17"/>
      <c r="AT84" s="16"/>
      <c r="AU84" s="16"/>
      <c r="AV84" s="16"/>
      <c r="AW84" s="16"/>
    </row>
    <row r="85" spans="1:49" s="18" customFormat="1" ht="12.75">
      <c r="A85" s="16"/>
      <c r="C85" s="16" t="s">
        <v>266</v>
      </c>
      <c r="D85" s="16"/>
      <c r="E85" s="17"/>
      <c r="F85" s="16"/>
      <c r="G85" s="16"/>
      <c r="H85" s="16"/>
      <c r="I85" s="16"/>
      <c r="J85" s="16"/>
      <c r="K85" s="17"/>
      <c r="L85" s="17"/>
      <c r="M85" s="17"/>
      <c r="N85" s="17"/>
      <c r="O85" s="17"/>
      <c r="P85" s="16"/>
      <c r="Q85" s="17"/>
      <c r="R85" s="16"/>
      <c r="S85" s="16"/>
      <c r="T85" s="16"/>
      <c r="U85" s="16"/>
      <c r="W85" s="16"/>
      <c r="X85" s="17"/>
      <c r="Y85" s="16"/>
      <c r="Z85" s="16"/>
      <c r="AA85" s="16"/>
      <c r="AB85" s="16"/>
      <c r="AD85" s="16"/>
      <c r="AE85" s="17"/>
      <c r="AF85" s="16"/>
      <c r="AG85" s="16"/>
      <c r="AH85" s="16"/>
      <c r="AI85" s="16"/>
      <c r="AK85" s="16"/>
      <c r="AL85" s="17"/>
      <c r="AM85" s="16"/>
      <c r="AN85" s="16"/>
      <c r="AO85" s="16"/>
      <c r="AP85" s="16"/>
      <c r="AR85" s="16"/>
      <c r="AS85" s="17"/>
      <c r="AT85" s="16"/>
      <c r="AU85" s="16"/>
      <c r="AV85" s="16"/>
      <c r="AW85" s="16"/>
    </row>
    <row r="86" spans="1:49" s="18" customFormat="1" ht="12.75">
      <c r="A86" s="16"/>
      <c r="B86" s="16"/>
      <c r="C86" s="17" t="s">
        <v>265</v>
      </c>
      <c r="D86" s="16"/>
      <c r="E86" s="17"/>
      <c r="F86" s="16"/>
      <c r="G86" s="16"/>
      <c r="H86" s="16"/>
      <c r="I86" s="16"/>
      <c r="J86" s="16"/>
      <c r="K86" s="17"/>
      <c r="L86" s="17"/>
      <c r="M86" s="17"/>
      <c r="N86" s="17"/>
      <c r="O86" s="17"/>
      <c r="P86" s="16"/>
      <c r="Q86" s="17"/>
      <c r="R86" s="16"/>
      <c r="S86" s="16"/>
      <c r="T86" s="16"/>
      <c r="U86" s="16"/>
      <c r="W86" s="16"/>
      <c r="X86" s="17"/>
      <c r="Y86" s="16"/>
      <c r="Z86" s="16"/>
      <c r="AA86" s="16"/>
      <c r="AB86" s="16"/>
      <c r="AD86" s="16"/>
      <c r="AE86" s="17"/>
      <c r="AF86" s="16"/>
      <c r="AG86" s="16"/>
      <c r="AH86" s="16"/>
      <c r="AI86" s="16"/>
      <c r="AK86" s="16"/>
      <c r="AL86" s="17"/>
      <c r="AM86" s="16"/>
      <c r="AN86" s="16"/>
      <c r="AO86" s="16"/>
      <c r="AP86" s="16"/>
      <c r="AR86" s="16"/>
      <c r="AS86" s="17"/>
      <c r="AT86" s="16"/>
      <c r="AU86" s="16"/>
      <c r="AV86" s="16"/>
      <c r="AW86" s="16"/>
    </row>
    <row r="87" spans="1:49" s="18" customFormat="1" ht="13.5" thickBot="1">
      <c r="A87" s="16"/>
      <c r="B87" s="16"/>
      <c r="C87" s="16" t="s">
        <v>267</v>
      </c>
      <c r="D87" s="16"/>
      <c r="E87" s="17"/>
      <c r="F87" s="16"/>
      <c r="G87" s="16"/>
      <c r="H87" s="16"/>
      <c r="I87" s="16"/>
      <c r="J87" s="16"/>
      <c r="K87" s="17"/>
      <c r="L87" s="17"/>
      <c r="M87" s="17"/>
      <c r="N87" s="17"/>
      <c r="O87" s="17"/>
      <c r="P87" s="16"/>
      <c r="Q87" s="17"/>
      <c r="R87" s="16"/>
      <c r="S87" s="16"/>
      <c r="T87" s="16"/>
      <c r="U87" s="16"/>
      <c r="W87" s="16"/>
      <c r="X87" s="17"/>
      <c r="Y87" s="16"/>
      <c r="Z87" s="16"/>
      <c r="AA87" s="16"/>
      <c r="AB87" s="16"/>
      <c r="AD87" s="16"/>
      <c r="AE87" s="17"/>
      <c r="AF87" s="16"/>
      <c r="AG87" s="16"/>
      <c r="AH87" s="16"/>
      <c r="AI87" s="16"/>
      <c r="AK87" s="16"/>
      <c r="AL87" s="17"/>
      <c r="AM87" s="16"/>
      <c r="AN87" s="16"/>
      <c r="AO87" s="16"/>
      <c r="AP87" s="16"/>
      <c r="AR87" s="16"/>
      <c r="AS87" s="17"/>
      <c r="AT87" s="16"/>
      <c r="AU87" s="16"/>
      <c r="AV87" s="16"/>
      <c r="AW87" s="16"/>
    </row>
    <row r="88" spans="2:13" ht="39" thickBot="1">
      <c r="B88" s="28"/>
      <c r="C88" s="30" t="s">
        <v>204</v>
      </c>
      <c r="D88" s="29" t="s">
        <v>188</v>
      </c>
      <c r="E88" s="30" t="s">
        <v>203</v>
      </c>
      <c r="F88" s="30" t="s">
        <v>202</v>
      </c>
      <c r="G88" s="30" t="s">
        <v>193</v>
      </c>
      <c r="H88" s="30" t="s">
        <v>195</v>
      </c>
      <c r="I88" s="30" t="s">
        <v>197</v>
      </c>
      <c r="J88" s="30" t="s">
        <v>186</v>
      </c>
      <c r="K88" s="30" t="s">
        <v>211</v>
      </c>
      <c r="L88" s="30" t="s">
        <v>194</v>
      </c>
      <c r="M88" s="31" t="s">
        <v>196</v>
      </c>
    </row>
    <row r="89" spans="2:13" ht="13.5" thickTop="1">
      <c r="B89" s="21" t="s">
        <v>189</v>
      </c>
      <c r="C89" s="19">
        <v>17754</v>
      </c>
      <c r="D89" s="19">
        <v>1592793</v>
      </c>
      <c r="E89" s="19">
        <v>1002084</v>
      </c>
      <c r="F89" s="19">
        <v>104027</v>
      </c>
      <c r="G89" s="19">
        <v>90459901</v>
      </c>
      <c r="H89" s="19">
        <v>404164350.604</v>
      </c>
      <c r="I89" s="19"/>
      <c r="J89" s="19"/>
      <c r="K89" s="19"/>
      <c r="L89" s="19"/>
      <c r="M89" s="22"/>
    </row>
    <row r="90" spans="2:13" ht="12.75">
      <c r="B90" s="21" t="s">
        <v>214</v>
      </c>
      <c r="C90" s="19">
        <v>1532</v>
      </c>
      <c r="D90" s="19">
        <v>297419</v>
      </c>
      <c r="E90" s="19">
        <v>251313</v>
      </c>
      <c r="F90" s="19">
        <v>16475</v>
      </c>
      <c r="G90" s="19">
        <v>17957242</v>
      </c>
      <c r="H90" s="19">
        <v>92815901.012</v>
      </c>
      <c r="I90" s="19">
        <v>194.13772845953002</v>
      </c>
      <c r="J90" s="19">
        <v>100</v>
      </c>
      <c r="K90" s="19">
        <v>11.253938878607512</v>
      </c>
      <c r="L90" s="19">
        <v>85.52483275570242</v>
      </c>
      <c r="M90" s="22">
        <v>377.4873382210905</v>
      </c>
    </row>
    <row r="91" spans="2:13" ht="12.75">
      <c r="B91" s="21" t="s">
        <v>215</v>
      </c>
      <c r="C91" s="19">
        <v>247</v>
      </c>
      <c r="D91" s="19">
        <v>15275</v>
      </c>
      <c r="E91" s="19">
        <v>3796</v>
      </c>
      <c r="F91" s="19">
        <v>1305</v>
      </c>
      <c r="G91" s="19">
        <v>640509</v>
      </c>
      <c r="H91" s="19">
        <v>2458362.574</v>
      </c>
      <c r="I91" s="19">
        <v>40.143229166666664</v>
      </c>
      <c r="J91" s="19">
        <v>15.345433965315113</v>
      </c>
      <c r="K91" s="19">
        <v>3.4740166523112257</v>
      </c>
      <c r="L91" s="19">
        <v>38.98267177110618</v>
      </c>
      <c r="M91" s="22">
        <v>152.04933160295263</v>
      </c>
    </row>
    <row r="92" spans="2:13" ht="12.75">
      <c r="B92" s="21" t="s">
        <v>216</v>
      </c>
      <c r="C92" s="19">
        <v>696</v>
      </c>
      <c r="D92" s="19">
        <v>46807</v>
      </c>
      <c r="E92" s="19">
        <v>23990</v>
      </c>
      <c r="F92" s="19">
        <v>3971</v>
      </c>
      <c r="G92" s="19">
        <v>2305784</v>
      </c>
      <c r="H92" s="19">
        <v>10335618.238000002</v>
      </c>
      <c r="I92" s="19">
        <v>68.69428007889546</v>
      </c>
      <c r="J92" s="19">
        <v>53.27623313168915</v>
      </c>
      <c r="K92" s="19">
        <v>7.805650612291072</v>
      </c>
      <c r="L92" s="19">
        <v>50.59650662687615</v>
      </c>
      <c r="M92" s="22">
        <v>229.24608739409686</v>
      </c>
    </row>
    <row r="93" spans="2:13" ht="12.75">
      <c r="B93" s="21" t="s">
        <v>199</v>
      </c>
      <c r="C93" s="19">
        <v>771.9130434782609</v>
      </c>
      <c r="D93" s="19">
        <v>69251.86956521739</v>
      </c>
      <c r="E93" s="19">
        <v>43568.86956521739</v>
      </c>
      <c r="F93" s="19">
        <v>4522.913043478261</v>
      </c>
      <c r="G93" s="19">
        <v>3933039.1739130435</v>
      </c>
      <c r="H93" s="19">
        <v>17572363.06973913</v>
      </c>
      <c r="I93" s="19">
        <v>89.71459952686719</v>
      </c>
      <c r="J93" s="19">
        <v>62.91363661191379</v>
      </c>
      <c r="K93" s="19">
        <v>6.531106050817652</v>
      </c>
      <c r="L93" s="19">
        <v>57.09205172497581</v>
      </c>
      <c r="M93" s="22">
        <v>253.74568484668126</v>
      </c>
    </row>
    <row r="94" spans="2:13" ht="12.75">
      <c r="B94" s="23" t="s">
        <v>200</v>
      </c>
      <c r="C94" s="20">
        <v>367.91538642600705</v>
      </c>
      <c r="D94" s="20">
        <v>65122.04742288286</v>
      </c>
      <c r="E94" s="20">
        <v>55615.27645882633</v>
      </c>
      <c r="F94" s="20">
        <v>3350.434052516875</v>
      </c>
      <c r="G94" s="20">
        <v>4190810.3525470607</v>
      </c>
      <c r="H94" s="20">
        <v>20896884.683322836</v>
      </c>
      <c r="I94" s="20">
        <v>46.571006688852115</v>
      </c>
      <c r="J94" s="20">
        <v>20.79473182026635</v>
      </c>
      <c r="K94" s="20">
        <v>1.7833924612582466</v>
      </c>
      <c r="L94" s="20">
        <v>11.479693626018015</v>
      </c>
      <c r="M94" s="24">
        <v>59.98630518338327</v>
      </c>
    </row>
    <row r="95" spans="2:13" ht="13.5" thickBot="1">
      <c r="B95" s="25" t="s">
        <v>201</v>
      </c>
      <c r="C95" s="26">
        <v>47.662802116695744</v>
      </c>
      <c r="D95" s="26">
        <v>94.03651891528314</v>
      </c>
      <c r="E95" s="26">
        <v>127.64911509943333</v>
      </c>
      <c r="F95" s="26">
        <v>74.07690619539939</v>
      </c>
      <c r="G95" s="26">
        <v>106.55399469051198</v>
      </c>
      <c r="H95" s="26">
        <v>118.91903553545835</v>
      </c>
      <c r="I95" s="26">
        <v>51.910176197025</v>
      </c>
      <c r="J95" s="26">
        <v>33.052821200815</v>
      </c>
      <c r="K95" s="26">
        <v>27.30613233626757</v>
      </c>
      <c r="L95" s="26">
        <v>20.107341178274808</v>
      </c>
      <c r="M95" s="27">
        <v>23.6403252412463</v>
      </c>
    </row>
    <row r="96" ht="12.75">
      <c r="B96" s="2" t="s">
        <v>21</v>
      </c>
    </row>
    <row r="97" ht="12.75">
      <c r="B97" s="2" t="s">
        <v>22</v>
      </c>
    </row>
    <row r="98" ht="12.75">
      <c r="B98" s="2" t="s">
        <v>23</v>
      </c>
    </row>
    <row r="99" ht="12.75">
      <c r="B99" s="2" t="s">
        <v>24</v>
      </c>
    </row>
    <row r="100" ht="12.75">
      <c r="B100" s="2" t="s">
        <v>25</v>
      </c>
    </row>
    <row r="102" s="15" customFormat="1" ht="12.75">
      <c r="A102" s="34" t="s">
        <v>0</v>
      </c>
    </row>
    <row r="103" spans="2:6" s="32" customFormat="1" ht="26.25" thickBot="1">
      <c r="B103" s="11" t="s">
        <v>217</v>
      </c>
      <c r="C103" s="11" t="s">
        <v>238</v>
      </c>
      <c r="E103" s="11" t="s">
        <v>217</v>
      </c>
      <c r="F103" s="11" t="s">
        <v>268</v>
      </c>
    </row>
    <row r="104" spans="2:8" s="32" customFormat="1" ht="13.5" thickTop="1">
      <c r="B104" s="12" t="s">
        <v>218</v>
      </c>
      <c r="C104" s="13">
        <v>887.4754114398827</v>
      </c>
      <c r="E104" s="12" t="s">
        <v>222</v>
      </c>
      <c r="F104" s="33">
        <v>196.6770782899761</v>
      </c>
      <c r="H104" s="33"/>
    </row>
    <row r="105" spans="2:8" s="32" customFormat="1" ht="12.75">
      <c r="B105" s="12" t="s">
        <v>219</v>
      </c>
      <c r="C105" s="13">
        <v>993.1695735500697</v>
      </c>
      <c r="E105" s="12" t="s">
        <v>225</v>
      </c>
      <c r="F105" s="33">
        <v>134.73364313418182</v>
      </c>
      <c r="H105" s="33"/>
    </row>
    <row r="106" spans="2:8" s="32" customFormat="1" ht="12.75">
      <c r="B106" s="12" t="s">
        <v>220</v>
      </c>
      <c r="C106" s="13">
        <v>864.3932160157292</v>
      </c>
      <c r="E106" s="12" t="s">
        <v>224</v>
      </c>
      <c r="F106" s="33">
        <v>127.77951214576113</v>
      </c>
      <c r="H106" s="33"/>
    </row>
    <row r="107" spans="2:8" s="32" customFormat="1" ht="12.75">
      <c r="B107" s="12" t="s">
        <v>221</v>
      </c>
      <c r="C107" s="13">
        <v>852.0898717856102</v>
      </c>
      <c r="E107" s="12" t="s">
        <v>235</v>
      </c>
      <c r="F107" s="33">
        <v>115.11271278481432</v>
      </c>
      <c r="H107" s="33"/>
    </row>
    <row r="108" spans="2:8" s="32" customFormat="1" ht="12.75">
      <c r="B108" s="12" t="s">
        <v>222</v>
      </c>
      <c r="C108" s="13">
        <v>2560.6571568140216</v>
      </c>
      <c r="E108" s="12" t="s">
        <v>237</v>
      </c>
      <c r="F108" s="33">
        <v>85.52437778775219</v>
      </c>
      <c r="H108" s="33"/>
    </row>
    <row r="109" spans="2:8" s="32" customFormat="1" ht="12.75">
      <c r="B109" s="12" t="s">
        <v>223</v>
      </c>
      <c r="C109" s="13">
        <v>1087.5960268009703</v>
      </c>
      <c r="E109" s="12" t="s">
        <v>236</v>
      </c>
      <c r="F109" s="33">
        <v>85.40332060001191</v>
      </c>
      <c r="H109" s="33"/>
    </row>
    <row r="110" spans="2:8" s="32" customFormat="1" ht="12.75">
      <c r="B110" s="12" t="s">
        <v>224</v>
      </c>
      <c r="C110" s="13">
        <v>1663.6383106516973</v>
      </c>
      <c r="E110" s="12" t="s">
        <v>229</v>
      </c>
      <c r="F110" s="33">
        <v>83.93100342950761</v>
      </c>
      <c r="H110" s="33"/>
    </row>
    <row r="111" spans="2:8" s="32" customFormat="1" ht="12.75">
      <c r="B111" s="12" t="s">
        <v>225</v>
      </c>
      <c r="C111" s="13">
        <v>1754.17832395547</v>
      </c>
      <c r="E111" s="12" t="s">
        <v>223</v>
      </c>
      <c r="F111" s="33">
        <v>83.53527856776537</v>
      </c>
      <c r="H111" s="33"/>
    </row>
    <row r="112" spans="2:8" s="32" customFormat="1" ht="12.75">
      <c r="B112" s="12" t="s">
        <v>226</v>
      </c>
      <c r="C112" s="13">
        <v>929.0284545869193</v>
      </c>
      <c r="E112" s="12" t="s">
        <v>234</v>
      </c>
      <c r="F112" s="33">
        <v>83.26536375058325</v>
      </c>
      <c r="H112" s="33"/>
    </row>
    <row r="113" spans="2:8" s="32" customFormat="1" ht="12.75">
      <c r="B113" s="12" t="s">
        <v>227</v>
      </c>
      <c r="C113" s="13">
        <v>925.4885809606405</v>
      </c>
      <c r="E113" s="12" t="s">
        <v>231</v>
      </c>
      <c r="F113" s="33">
        <v>78.72346616690696</v>
      </c>
      <c r="H113" s="33"/>
    </row>
    <row r="114" spans="2:8" s="32" customFormat="1" ht="12.75">
      <c r="B114" s="12" t="s">
        <v>228</v>
      </c>
      <c r="C114" s="13">
        <v>874.0199991562893</v>
      </c>
      <c r="E114" s="12" t="s">
        <v>219</v>
      </c>
      <c r="F114" s="33">
        <v>76.2826407481133</v>
      </c>
      <c r="H114" s="33"/>
    </row>
    <row r="115" spans="2:8" s="32" customFormat="1" ht="12.75">
      <c r="B115" s="12" t="s">
        <v>229</v>
      </c>
      <c r="C115" s="13">
        <v>1092.7482067507633</v>
      </c>
      <c r="E115" s="12" t="s">
        <v>226</v>
      </c>
      <c r="F115" s="33">
        <v>71.35613668943724</v>
      </c>
      <c r="H115" s="33"/>
    </row>
    <row r="116" spans="2:8" s="32" customFormat="1" ht="12.75">
      <c r="B116" s="12" t="s">
        <v>230</v>
      </c>
      <c r="C116" s="13">
        <v>714.4762115565202</v>
      </c>
      <c r="E116" s="12" t="s">
        <v>227</v>
      </c>
      <c r="F116" s="33">
        <v>71.08424867019201</v>
      </c>
      <c r="H116" s="33"/>
    </row>
    <row r="117" spans="2:8" s="32" customFormat="1" ht="12.75">
      <c r="B117" s="12" t="s">
        <v>231</v>
      </c>
      <c r="C117" s="13">
        <v>1024.9481475024068</v>
      </c>
      <c r="E117" s="12" t="s">
        <v>232</v>
      </c>
      <c r="F117" s="33">
        <v>68.54004095543308</v>
      </c>
      <c r="H117" s="33"/>
    </row>
    <row r="118" spans="2:8" s="32" customFormat="1" ht="12.75">
      <c r="B118" s="12" t="s">
        <v>232</v>
      </c>
      <c r="C118" s="13">
        <v>892.3640107267186</v>
      </c>
      <c r="E118" s="12" t="s">
        <v>218</v>
      </c>
      <c r="F118" s="33">
        <v>68.16456100408278</v>
      </c>
      <c r="H118" s="33"/>
    </row>
    <row r="119" spans="2:8" s="32" customFormat="1" ht="12.75">
      <c r="B119" s="12" t="s">
        <v>233</v>
      </c>
      <c r="C119" s="13">
        <v>710.3817347317841</v>
      </c>
      <c r="E119" s="12" t="s">
        <v>228</v>
      </c>
      <c r="F119" s="33">
        <v>67.13108755837682</v>
      </c>
      <c r="H119" s="33"/>
    </row>
    <row r="120" spans="2:8" s="32" customFormat="1" ht="12.75">
      <c r="B120" s="12" t="s">
        <v>234</v>
      </c>
      <c r="C120" s="13">
        <v>1084.081843478964</v>
      </c>
      <c r="E120" s="12" t="s">
        <v>220</v>
      </c>
      <c r="F120" s="33">
        <v>66.39168065402876</v>
      </c>
      <c r="H120" s="33"/>
    </row>
    <row r="121" spans="2:8" s="32" customFormat="1" ht="12.75">
      <c r="B121" s="12" t="s">
        <v>235</v>
      </c>
      <c r="C121" s="13">
        <v>1498.7216324116748</v>
      </c>
      <c r="E121" s="12" t="s">
        <v>221</v>
      </c>
      <c r="F121" s="33">
        <v>65.44669440706615</v>
      </c>
      <c r="H121" s="33"/>
    </row>
    <row r="122" spans="2:8" s="32" customFormat="1" ht="12.75">
      <c r="B122" s="12" t="s">
        <v>236</v>
      </c>
      <c r="C122" s="13">
        <v>1111.9171893924185</v>
      </c>
      <c r="E122" s="12" t="s">
        <v>230</v>
      </c>
      <c r="F122" s="33">
        <v>54.87696524413447</v>
      </c>
      <c r="H122" s="33"/>
    </row>
    <row r="123" spans="2:8" s="32" customFormat="1" ht="12.75">
      <c r="B123" s="12" t="s">
        <v>237</v>
      </c>
      <c r="C123" s="13">
        <v>1113.49330571907</v>
      </c>
      <c r="E123" s="12" t="s">
        <v>233</v>
      </c>
      <c r="F123" s="33">
        <v>54.562479668870246</v>
      </c>
      <c r="H123" s="33"/>
    </row>
    <row r="125" ht="12.75">
      <c r="A125" s="15" t="s">
        <v>1</v>
      </c>
    </row>
    <row r="126" spans="1:2" ht="12.75">
      <c r="A126" s="15"/>
      <c r="B126" s="2" t="s">
        <v>4</v>
      </c>
    </row>
    <row r="127" spans="1:21" s="7" customFormat="1" ht="51.75" thickBot="1">
      <c r="A127" s="10"/>
      <c r="B127" s="7" t="s">
        <v>185</v>
      </c>
      <c r="C127" s="6" t="s">
        <v>188</v>
      </c>
      <c r="D127" s="7" t="s">
        <v>211</v>
      </c>
      <c r="E127" s="7" t="s">
        <v>202</v>
      </c>
      <c r="G127" s="6" t="s">
        <v>188</v>
      </c>
      <c r="H127" s="7" t="s">
        <v>196</v>
      </c>
      <c r="I127" s="7" t="s">
        <v>195</v>
      </c>
      <c r="K127" s="7" t="s">
        <v>197</v>
      </c>
      <c r="L127" s="6" t="s">
        <v>188</v>
      </c>
      <c r="M127" s="7" t="s">
        <v>204</v>
      </c>
      <c r="O127" s="7" t="s">
        <v>194</v>
      </c>
      <c r="P127" s="6" t="s">
        <v>187</v>
      </c>
      <c r="Q127" s="7" t="s">
        <v>193</v>
      </c>
      <c r="S127" s="7" t="s">
        <v>196</v>
      </c>
      <c r="T127" s="6" t="s">
        <v>188</v>
      </c>
      <c r="U127" s="7" t="s">
        <v>195</v>
      </c>
    </row>
    <row r="128" spans="2:21" ht="13.5" thickTop="1">
      <c r="B128" s="2" t="s">
        <v>131</v>
      </c>
      <c r="C128" s="2">
        <v>24737</v>
      </c>
      <c r="D128" s="4">
        <v>9.677810567166592</v>
      </c>
      <c r="E128" s="2">
        <f aca="true" t="shared" si="25" ref="E128:E150">+C128*D128/100</f>
        <v>2393.9999999999995</v>
      </c>
      <c r="G128" s="2">
        <v>24737</v>
      </c>
      <c r="H128" s="4">
        <v>156.6040437805716</v>
      </c>
      <c r="I128" s="2">
        <f>+G128*H128</f>
        <v>3873914.2309999997</v>
      </c>
      <c r="K128" s="4">
        <v>77.78930817610063</v>
      </c>
      <c r="L128" s="2">
        <v>24737</v>
      </c>
      <c r="M128" s="2">
        <f>+L128/K128</f>
        <v>318</v>
      </c>
      <c r="O128" s="4">
        <v>38.98267177110618</v>
      </c>
      <c r="P128" s="2">
        <v>24815</v>
      </c>
      <c r="Q128" s="2">
        <f>+O128*P128</f>
        <v>967354.9999999999</v>
      </c>
      <c r="S128" s="4">
        <v>156.6040437805716</v>
      </c>
      <c r="T128" s="2">
        <v>24737</v>
      </c>
      <c r="U128" s="2">
        <f>+S128*T128</f>
        <v>3873914.2309999997</v>
      </c>
    </row>
    <row r="129" spans="2:21" ht="12.75">
      <c r="B129" s="2" t="s">
        <v>82</v>
      </c>
      <c r="C129" s="2">
        <v>31802</v>
      </c>
      <c r="D129" s="4">
        <v>7.84856298346016</v>
      </c>
      <c r="E129" s="2">
        <f t="shared" si="25"/>
        <v>2496</v>
      </c>
      <c r="G129" s="2">
        <v>31802</v>
      </c>
      <c r="H129" s="4">
        <v>202.81436450537706</v>
      </c>
      <c r="I129" s="2">
        <f>+G129*H129</f>
        <v>6449902.420000001</v>
      </c>
      <c r="K129" s="4">
        <v>43.50478796169631</v>
      </c>
      <c r="L129" s="2">
        <v>31802</v>
      </c>
      <c r="M129" s="2">
        <f aca="true" t="shared" si="26" ref="M129:M150">+L129/K129</f>
        <v>731</v>
      </c>
      <c r="O129" s="4">
        <v>48.81724581724582</v>
      </c>
      <c r="P129" s="2">
        <v>31857</v>
      </c>
      <c r="Q129" s="2">
        <f aca="true" t="shared" si="27" ref="Q129:Q150">+O129*P129</f>
        <v>1555171</v>
      </c>
      <c r="S129" s="4">
        <v>202.81436450537706</v>
      </c>
      <c r="T129" s="2">
        <v>31802</v>
      </c>
      <c r="U129" s="2">
        <f aca="true" t="shared" si="28" ref="U129:U150">+S129*T129</f>
        <v>6449902.420000001</v>
      </c>
    </row>
    <row r="130" spans="2:21" ht="12.75">
      <c r="B130" s="2" t="s">
        <v>83</v>
      </c>
      <c r="C130" s="2">
        <v>68768</v>
      </c>
      <c r="D130" s="4">
        <v>7.859760353652861</v>
      </c>
      <c r="E130" s="2">
        <f t="shared" si="25"/>
        <v>5405</v>
      </c>
      <c r="G130" s="2">
        <v>68768</v>
      </c>
      <c r="H130" s="4">
        <v>198.24861141810146</v>
      </c>
      <c r="I130" s="2">
        <f aca="true" t="shared" si="29" ref="I130:I150">+G130*H130</f>
        <v>13633160.510000002</v>
      </c>
      <c r="K130" s="4">
        <v>50.159008023340625</v>
      </c>
      <c r="L130" s="2">
        <v>68768</v>
      </c>
      <c r="M130" s="2">
        <f t="shared" si="26"/>
        <v>1371</v>
      </c>
      <c r="O130" s="4">
        <v>41.63517026988837</v>
      </c>
      <c r="P130" s="2">
        <v>70770</v>
      </c>
      <c r="Q130" s="2">
        <f t="shared" si="27"/>
        <v>2946521</v>
      </c>
      <c r="S130" s="4">
        <v>198.24861141810146</v>
      </c>
      <c r="T130" s="2">
        <v>68768</v>
      </c>
      <c r="U130" s="2">
        <f t="shared" si="28"/>
        <v>13633160.510000002</v>
      </c>
    </row>
    <row r="131" spans="2:21" ht="12.75">
      <c r="B131" s="2" t="s">
        <v>132</v>
      </c>
      <c r="C131" s="2">
        <v>15275</v>
      </c>
      <c r="D131" s="4">
        <v>8.543371522094926</v>
      </c>
      <c r="E131" s="2">
        <f t="shared" si="25"/>
        <v>1305</v>
      </c>
      <c r="G131" s="2">
        <v>15275</v>
      </c>
      <c r="H131" s="4">
        <v>160.94026671031096</v>
      </c>
      <c r="I131" s="2">
        <f t="shared" si="29"/>
        <v>2458362.574</v>
      </c>
      <c r="K131" s="4">
        <v>61.8421052631579</v>
      </c>
      <c r="L131" s="2">
        <v>15275</v>
      </c>
      <c r="M131" s="2">
        <f t="shared" si="26"/>
        <v>247</v>
      </c>
      <c r="O131" s="4">
        <v>40.53084857305575</v>
      </c>
      <c r="P131" s="2">
        <v>15803</v>
      </c>
      <c r="Q131" s="2">
        <f t="shared" si="27"/>
        <v>640509</v>
      </c>
      <c r="S131" s="4">
        <v>160.94026671031096</v>
      </c>
      <c r="T131" s="2">
        <v>15275</v>
      </c>
      <c r="U131" s="2">
        <f t="shared" si="28"/>
        <v>2458362.574</v>
      </c>
    </row>
    <row r="132" spans="2:21" ht="12.75">
      <c r="B132" s="2" t="s">
        <v>84</v>
      </c>
      <c r="C132" s="2">
        <v>297419</v>
      </c>
      <c r="D132" s="4">
        <v>5.539323311557096</v>
      </c>
      <c r="E132" s="2">
        <f t="shared" si="25"/>
        <v>16475</v>
      </c>
      <c r="G132" s="2">
        <v>297419</v>
      </c>
      <c r="H132" s="4">
        <v>312.07118917083307</v>
      </c>
      <c r="I132" s="2">
        <f t="shared" si="29"/>
        <v>92815901.012</v>
      </c>
      <c r="K132" s="4">
        <v>194.13772845953002</v>
      </c>
      <c r="L132" s="2">
        <v>297419</v>
      </c>
      <c r="M132" s="2">
        <f t="shared" si="26"/>
        <v>1532</v>
      </c>
      <c r="O132" s="4">
        <v>62.809520811472545</v>
      </c>
      <c r="P132" s="2">
        <v>285900</v>
      </c>
      <c r="Q132" s="2">
        <f t="shared" si="27"/>
        <v>17957242</v>
      </c>
      <c r="S132" s="4">
        <v>312.07118917083307</v>
      </c>
      <c r="T132" s="2">
        <v>297419</v>
      </c>
      <c r="U132" s="2">
        <f t="shared" si="28"/>
        <v>92815901.012</v>
      </c>
    </row>
    <row r="133" spans="2:21" ht="12.75">
      <c r="B133" s="2" t="s">
        <v>133</v>
      </c>
      <c r="C133" s="2">
        <v>41399</v>
      </c>
      <c r="D133" s="4">
        <v>9.577526027198724</v>
      </c>
      <c r="E133" s="2">
        <f t="shared" si="25"/>
        <v>3965</v>
      </c>
      <c r="G133" s="2">
        <v>41399</v>
      </c>
      <c r="H133" s="4">
        <v>164.96934650595426</v>
      </c>
      <c r="I133" s="2">
        <f t="shared" si="29"/>
        <v>6829565.976000001</v>
      </c>
      <c r="K133" s="4">
        <v>59.48132183908046</v>
      </c>
      <c r="L133" s="2">
        <v>41399</v>
      </c>
      <c r="M133" s="2">
        <f t="shared" si="26"/>
        <v>696</v>
      </c>
      <c r="O133" s="4">
        <v>39.194415596676734</v>
      </c>
      <c r="P133" s="2">
        <v>42368</v>
      </c>
      <c r="Q133" s="2">
        <f t="shared" si="27"/>
        <v>1660588.9999999998</v>
      </c>
      <c r="S133" s="4">
        <v>164.96934650595426</v>
      </c>
      <c r="T133" s="2">
        <v>41399</v>
      </c>
      <c r="U133" s="2">
        <f t="shared" si="28"/>
        <v>6829565.976000001</v>
      </c>
    </row>
    <row r="134" spans="2:21" ht="12.75">
      <c r="B134" s="2" t="s">
        <v>85</v>
      </c>
      <c r="C134" s="2">
        <v>60774</v>
      </c>
      <c r="D134" s="4">
        <v>6.599861782999309</v>
      </c>
      <c r="E134" s="2">
        <f t="shared" si="25"/>
        <v>4011</v>
      </c>
      <c r="G134" s="2">
        <v>60774</v>
      </c>
      <c r="H134" s="4">
        <v>239.53442238457234</v>
      </c>
      <c r="I134" s="2">
        <f t="shared" si="29"/>
        <v>14557464.986</v>
      </c>
      <c r="K134" s="4">
        <v>83.13816689466485</v>
      </c>
      <c r="L134" s="2">
        <v>60774</v>
      </c>
      <c r="M134" s="2">
        <f t="shared" si="26"/>
        <v>731</v>
      </c>
      <c r="O134" s="4">
        <v>52.27738970588236</v>
      </c>
      <c r="P134" s="2">
        <v>59840</v>
      </c>
      <c r="Q134" s="2">
        <f t="shared" si="27"/>
        <v>3128279</v>
      </c>
      <c r="S134" s="4">
        <v>239.53442238457234</v>
      </c>
      <c r="T134" s="2">
        <v>60774</v>
      </c>
      <c r="U134" s="2">
        <f t="shared" si="28"/>
        <v>14557464.986</v>
      </c>
    </row>
    <row r="135" spans="2:21" ht="12.75">
      <c r="B135" s="2" t="s">
        <v>86</v>
      </c>
      <c r="C135" s="2">
        <v>34828</v>
      </c>
      <c r="D135" s="4">
        <v>6.155966463764787</v>
      </c>
      <c r="E135" s="2">
        <f t="shared" si="25"/>
        <v>2144</v>
      </c>
      <c r="G135" s="2">
        <v>34828</v>
      </c>
      <c r="H135" s="4">
        <v>296.7617502584128</v>
      </c>
      <c r="I135" s="2">
        <f t="shared" si="29"/>
        <v>10335618.238000002</v>
      </c>
      <c r="K135" s="4">
        <v>68.69428007889546</v>
      </c>
      <c r="L135" s="2">
        <v>34828</v>
      </c>
      <c r="M135" s="2">
        <f t="shared" si="26"/>
        <v>507</v>
      </c>
      <c r="O135" s="4">
        <v>67.28408989432951</v>
      </c>
      <c r="P135" s="2">
        <v>33595</v>
      </c>
      <c r="Q135" s="2">
        <f t="shared" si="27"/>
        <v>2260409</v>
      </c>
      <c r="S135" s="4">
        <v>296.7617502584128</v>
      </c>
      <c r="T135" s="2">
        <v>34828</v>
      </c>
      <c r="U135" s="2">
        <f t="shared" si="28"/>
        <v>10335618.238000002</v>
      </c>
    </row>
    <row r="136" spans="2:21" ht="12.75">
      <c r="B136" s="2" t="s">
        <v>141</v>
      </c>
      <c r="C136" s="2">
        <v>90558</v>
      </c>
      <c r="D136" s="4">
        <v>3.4740166523112257</v>
      </c>
      <c r="E136" s="2">
        <f t="shared" si="25"/>
        <v>3146</v>
      </c>
      <c r="G136" s="2">
        <v>90558</v>
      </c>
      <c r="H136" s="4">
        <v>276.7034968307604</v>
      </c>
      <c r="I136" s="2">
        <f t="shared" si="29"/>
        <v>25057715.266</v>
      </c>
      <c r="K136" s="4">
        <v>78</v>
      </c>
      <c r="L136" s="2">
        <v>90558</v>
      </c>
      <c r="M136" s="2">
        <f t="shared" si="26"/>
        <v>1161</v>
      </c>
      <c r="O136" s="4">
        <v>60.79204105097305</v>
      </c>
      <c r="P136" s="2">
        <v>93932</v>
      </c>
      <c r="Q136" s="2">
        <f t="shared" si="27"/>
        <v>5710318</v>
      </c>
      <c r="S136" s="4">
        <v>276.7034968307604</v>
      </c>
      <c r="T136" s="2">
        <v>90558</v>
      </c>
      <c r="U136" s="2">
        <f t="shared" si="28"/>
        <v>25057715.266</v>
      </c>
    </row>
    <row r="137" spans="2:21" ht="12.75">
      <c r="B137" s="2" t="s">
        <v>142</v>
      </c>
      <c r="C137" s="2">
        <v>79168</v>
      </c>
      <c r="D137" s="4">
        <v>6.246210590137429</v>
      </c>
      <c r="E137" s="2">
        <f t="shared" si="25"/>
        <v>4945</v>
      </c>
      <c r="G137" s="2">
        <v>79168</v>
      </c>
      <c r="H137" s="4">
        <v>238.41043982417133</v>
      </c>
      <c r="I137" s="2">
        <f t="shared" si="29"/>
        <v>18874477.699999996</v>
      </c>
      <c r="K137" s="4">
        <v>57.202312138728324</v>
      </c>
      <c r="L137" s="2">
        <v>79168</v>
      </c>
      <c r="M137" s="2">
        <f t="shared" si="26"/>
        <v>1384</v>
      </c>
      <c r="O137" s="4">
        <v>58.640410747565504</v>
      </c>
      <c r="P137" s="2">
        <v>81023</v>
      </c>
      <c r="Q137" s="2">
        <f t="shared" si="27"/>
        <v>4751222</v>
      </c>
      <c r="S137" s="4">
        <v>238.41043982417133</v>
      </c>
      <c r="T137" s="2">
        <v>79168</v>
      </c>
      <c r="U137" s="2">
        <f t="shared" si="28"/>
        <v>18874477.699999996</v>
      </c>
    </row>
    <row r="138" spans="2:21" ht="12.75">
      <c r="B138" s="2" t="s">
        <v>134</v>
      </c>
      <c r="C138" s="2">
        <v>73182</v>
      </c>
      <c r="D138" s="4">
        <v>6.121723921182805</v>
      </c>
      <c r="E138" s="2">
        <f t="shared" si="25"/>
        <v>4480.000000000001</v>
      </c>
      <c r="G138" s="2">
        <v>73182</v>
      </c>
      <c r="H138" s="4">
        <v>238.52415152633165</v>
      </c>
      <c r="I138" s="2">
        <f t="shared" si="29"/>
        <v>17455674.457000002</v>
      </c>
      <c r="K138" s="4">
        <v>138.60227272727272</v>
      </c>
      <c r="L138" s="2">
        <v>73182</v>
      </c>
      <c r="M138" s="2">
        <f t="shared" si="26"/>
        <v>528</v>
      </c>
      <c r="O138" s="4">
        <v>53.38687470683994</v>
      </c>
      <c r="P138" s="2">
        <v>72486</v>
      </c>
      <c r="Q138" s="2">
        <f t="shared" si="27"/>
        <v>3869801</v>
      </c>
      <c r="S138" s="4">
        <v>238.52415152633165</v>
      </c>
      <c r="T138" s="2">
        <v>73182</v>
      </c>
      <c r="U138" s="2">
        <f t="shared" si="28"/>
        <v>17455674.457000002</v>
      </c>
    </row>
    <row r="139" spans="2:21" ht="12.75">
      <c r="B139" s="2" t="s">
        <v>143</v>
      </c>
      <c r="C139" s="2">
        <v>41594</v>
      </c>
      <c r="D139" s="4">
        <v>8.830600567389528</v>
      </c>
      <c r="E139" s="2">
        <f t="shared" si="25"/>
        <v>3673</v>
      </c>
      <c r="G139" s="2">
        <v>41594</v>
      </c>
      <c r="H139" s="4">
        <v>198.31871462230131</v>
      </c>
      <c r="I139" s="2">
        <f t="shared" si="29"/>
        <v>8248868.616000001</v>
      </c>
      <c r="K139" s="4">
        <v>56.66757493188011</v>
      </c>
      <c r="L139" s="2">
        <v>41594</v>
      </c>
      <c r="M139" s="2">
        <f t="shared" si="26"/>
        <v>734</v>
      </c>
      <c r="O139" s="4">
        <v>50.513945227455025</v>
      </c>
      <c r="P139" s="2">
        <v>43635</v>
      </c>
      <c r="Q139" s="2">
        <f t="shared" si="27"/>
        <v>2204176</v>
      </c>
      <c r="S139" s="4">
        <v>198.31871462230131</v>
      </c>
      <c r="T139" s="2">
        <v>41594</v>
      </c>
      <c r="U139" s="2">
        <f t="shared" si="28"/>
        <v>8248868.616000001</v>
      </c>
    </row>
    <row r="140" spans="2:21" ht="12.75">
      <c r="B140" s="2" t="s">
        <v>135</v>
      </c>
      <c r="C140" s="2">
        <v>70718</v>
      </c>
      <c r="D140" s="4">
        <v>7.805650612291072</v>
      </c>
      <c r="E140" s="2">
        <f t="shared" si="25"/>
        <v>5520</v>
      </c>
      <c r="G140" s="2">
        <v>70718</v>
      </c>
      <c r="H140" s="4">
        <v>185.68666537515202</v>
      </c>
      <c r="I140" s="2">
        <f t="shared" si="29"/>
        <v>13131389.602</v>
      </c>
      <c r="K140" s="4">
        <v>113.1488</v>
      </c>
      <c r="L140" s="2">
        <v>70718</v>
      </c>
      <c r="M140" s="2">
        <f t="shared" si="26"/>
        <v>625</v>
      </c>
      <c r="O140" s="4">
        <v>44.171932536893884</v>
      </c>
      <c r="P140" s="2">
        <v>71150</v>
      </c>
      <c r="Q140" s="2">
        <f t="shared" si="27"/>
        <v>3142833</v>
      </c>
      <c r="S140" s="4">
        <v>185.68666537515202</v>
      </c>
      <c r="T140" s="2">
        <v>70718</v>
      </c>
      <c r="U140" s="2">
        <f t="shared" si="28"/>
        <v>13131389.602</v>
      </c>
    </row>
    <row r="141" spans="2:21" ht="12.75">
      <c r="B141" s="2" t="s">
        <v>136</v>
      </c>
      <c r="C141" s="2">
        <v>33326</v>
      </c>
      <c r="D141" s="4">
        <v>8.188801536337994</v>
      </c>
      <c r="E141" s="2">
        <f t="shared" si="25"/>
        <v>2729</v>
      </c>
      <c r="G141" s="2">
        <v>33326</v>
      </c>
      <c r="H141" s="4">
        <v>152.04933160295263</v>
      </c>
      <c r="I141" s="2">
        <f t="shared" si="29"/>
        <v>5067196.024999999</v>
      </c>
      <c r="K141" s="4">
        <v>88.39787798408489</v>
      </c>
      <c r="L141" s="2">
        <v>33326</v>
      </c>
      <c r="M141" s="2">
        <f t="shared" si="26"/>
        <v>377</v>
      </c>
      <c r="O141" s="4">
        <v>41.97099576207508</v>
      </c>
      <c r="P141" s="2">
        <v>33271</v>
      </c>
      <c r="Q141" s="2">
        <f t="shared" si="27"/>
        <v>1396417</v>
      </c>
      <c r="S141" s="4">
        <v>152.04933160295263</v>
      </c>
      <c r="T141" s="2">
        <v>33326</v>
      </c>
      <c r="U141" s="2">
        <f t="shared" si="28"/>
        <v>5067196.024999999</v>
      </c>
    </row>
    <row r="142" spans="2:21" ht="12.75">
      <c r="B142" s="2" t="s">
        <v>137</v>
      </c>
      <c r="C142" s="2">
        <v>46807</v>
      </c>
      <c r="D142" s="4">
        <v>9.043519131753799</v>
      </c>
      <c r="E142" s="2">
        <f t="shared" si="25"/>
        <v>4233.000000000001</v>
      </c>
      <c r="G142" s="2">
        <v>46807</v>
      </c>
      <c r="H142" s="4">
        <v>174.14325385091976</v>
      </c>
      <c r="I142" s="2">
        <f t="shared" si="29"/>
        <v>8151123.283000002</v>
      </c>
      <c r="K142" s="4">
        <v>67.2514367816092</v>
      </c>
      <c r="L142" s="2">
        <v>46807</v>
      </c>
      <c r="M142" s="2">
        <f t="shared" si="26"/>
        <v>696</v>
      </c>
      <c r="O142" s="4">
        <v>43.13506007111747</v>
      </c>
      <c r="P142" s="2">
        <v>47527</v>
      </c>
      <c r="Q142" s="2">
        <f t="shared" si="27"/>
        <v>2050080</v>
      </c>
      <c r="S142" s="4">
        <v>174.14325385091976</v>
      </c>
      <c r="T142" s="2">
        <v>46807</v>
      </c>
      <c r="U142" s="2">
        <f t="shared" si="28"/>
        <v>8151123.283000002</v>
      </c>
    </row>
    <row r="143" spans="2:21" ht="12.75">
      <c r="B143" s="2" t="s">
        <v>138</v>
      </c>
      <c r="C143" s="2">
        <v>225038</v>
      </c>
      <c r="D143" s="4">
        <v>5.529732756245612</v>
      </c>
      <c r="E143" s="2">
        <f t="shared" si="25"/>
        <v>12444</v>
      </c>
      <c r="G143" s="2">
        <v>225038</v>
      </c>
      <c r="H143" s="4">
        <v>266.3457167900532</v>
      </c>
      <c r="I143" s="2">
        <f t="shared" si="29"/>
        <v>59937907.41499999</v>
      </c>
      <c r="K143" s="4">
        <v>156.49374130737135</v>
      </c>
      <c r="L143" s="2">
        <v>225038</v>
      </c>
      <c r="M143" s="2">
        <f t="shared" si="26"/>
        <v>1438</v>
      </c>
      <c r="O143" s="4">
        <v>61.29977632779324</v>
      </c>
      <c r="P143" s="2">
        <v>215941</v>
      </c>
      <c r="Q143" s="2">
        <f t="shared" si="27"/>
        <v>13237135</v>
      </c>
      <c r="S143" s="4">
        <v>266.3457167900532</v>
      </c>
      <c r="T143" s="2">
        <v>225038</v>
      </c>
      <c r="U143" s="2">
        <f t="shared" si="28"/>
        <v>59937907.41499999</v>
      </c>
    </row>
    <row r="144" spans="2:21" ht="12.75">
      <c r="B144" s="2" t="s">
        <v>87</v>
      </c>
      <c r="C144" s="2">
        <v>15415</v>
      </c>
      <c r="D144" s="4">
        <v>9.101524489133961</v>
      </c>
      <c r="E144" s="2">
        <f t="shared" si="25"/>
        <v>1403</v>
      </c>
      <c r="G144" s="2">
        <v>15415</v>
      </c>
      <c r="H144" s="4">
        <v>255.5167061952644</v>
      </c>
      <c r="I144" s="2">
        <f t="shared" si="29"/>
        <v>3938790.0260000005</v>
      </c>
      <c r="K144" s="4">
        <v>40.143229166666664</v>
      </c>
      <c r="L144" s="2">
        <v>15415</v>
      </c>
      <c r="M144" s="2">
        <f t="shared" si="26"/>
        <v>384</v>
      </c>
      <c r="O144" s="4">
        <v>60.67315100154083</v>
      </c>
      <c r="P144" s="2">
        <v>15576</v>
      </c>
      <c r="Q144" s="2">
        <f t="shared" si="27"/>
        <v>945045</v>
      </c>
      <c r="S144" s="4">
        <v>255.5167061952644</v>
      </c>
      <c r="T144" s="2">
        <v>15415</v>
      </c>
      <c r="U144" s="2">
        <f t="shared" si="28"/>
        <v>3938790.0260000005</v>
      </c>
    </row>
    <row r="145" spans="2:21" ht="12.75">
      <c r="B145" s="2" t="s">
        <v>88</v>
      </c>
      <c r="C145" s="2">
        <v>54649</v>
      </c>
      <c r="D145" s="4">
        <v>7.266372669216271</v>
      </c>
      <c r="E145" s="2">
        <f t="shared" si="25"/>
        <v>3971</v>
      </c>
      <c r="G145" s="2">
        <v>54649</v>
      </c>
      <c r="H145" s="4">
        <v>229.24608739409686</v>
      </c>
      <c r="I145" s="2">
        <f t="shared" si="29"/>
        <v>12528069.43</v>
      </c>
      <c r="K145" s="4">
        <v>57.22408376963351</v>
      </c>
      <c r="L145" s="2">
        <v>54649</v>
      </c>
      <c r="M145" s="2">
        <f t="shared" si="26"/>
        <v>955</v>
      </c>
      <c r="O145" s="4">
        <v>50.234641577060934</v>
      </c>
      <c r="P145" s="2">
        <v>55800</v>
      </c>
      <c r="Q145" s="2">
        <f t="shared" si="27"/>
        <v>2803093</v>
      </c>
      <c r="S145" s="4">
        <v>229.24608739409686</v>
      </c>
      <c r="T145" s="2">
        <v>54649</v>
      </c>
      <c r="U145" s="2">
        <f t="shared" si="28"/>
        <v>12528069.43</v>
      </c>
    </row>
    <row r="146" spans="2:21" ht="12.75">
      <c r="B146" s="2" t="s">
        <v>144</v>
      </c>
      <c r="C146" s="2">
        <v>125279</v>
      </c>
      <c r="D146" s="4">
        <v>4.367850956664724</v>
      </c>
      <c r="E146" s="2">
        <f t="shared" si="25"/>
        <v>5472</v>
      </c>
      <c r="G146" s="2">
        <v>125279</v>
      </c>
      <c r="H146" s="4">
        <v>377.4873382210905</v>
      </c>
      <c r="I146" s="2">
        <f t="shared" si="29"/>
        <v>47291236.245</v>
      </c>
      <c r="K146" s="4">
        <v>142.6867881548975</v>
      </c>
      <c r="L146" s="2">
        <v>125279</v>
      </c>
      <c r="M146" s="2">
        <f t="shared" si="26"/>
        <v>878</v>
      </c>
      <c r="O146" s="4">
        <v>85.52483275570242</v>
      </c>
      <c r="P146" s="2">
        <v>124070</v>
      </c>
      <c r="Q146" s="2">
        <f t="shared" si="27"/>
        <v>10611066</v>
      </c>
      <c r="S146" s="4">
        <v>377.4873382210905</v>
      </c>
      <c r="T146" s="2">
        <v>125279</v>
      </c>
      <c r="U146" s="2">
        <f t="shared" si="28"/>
        <v>47291236.245</v>
      </c>
    </row>
    <row r="147" spans="2:21" ht="12.75">
      <c r="B147" s="2" t="s">
        <v>145</v>
      </c>
      <c r="C147" s="2">
        <v>43844</v>
      </c>
      <c r="D147" s="4">
        <v>9.784691177812244</v>
      </c>
      <c r="E147" s="2">
        <f t="shared" si="25"/>
        <v>4290</v>
      </c>
      <c r="G147" s="2">
        <v>43844</v>
      </c>
      <c r="H147" s="4">
        <v>189.02291725207553</v>
      </c>
      <c r="I147" s="2">
        <f t="shared" si="29"/>
        <v>8287520.784</v>
      </c>
      <c r="K147" s="4">
        <v>51.76387249114522</v>
      </c>
      <c r="L147" s="2">
        <v>43844</v>
      </c>
      <c r="M147" s="2">
        <f t="shared" si="26"/>
        <v>847</v>
      </c>
      <c r="O147" s="4">
        <v>50.59650662687615</v>
      </c>
      <c r="P147" s="2">
        <v>45572</v>
      </c>
      <c r="Q147" s="2">
        <f t="shared" si="27"/>
        <v>2305784</v>
      </c>
      <c r="S147" s="4">
        <v>189.02291725207553</v>
      </c>
      <c r="T147" s="2">
        <v>43844</v>
      </c>
      <c r="U147" s="2">
        <f t="shared" si="28"/>
        <v>8287520.784</v>
      </c>
    </row>
    <row r="148" spans="2:21" ht="12.75">
      <c r="B148" s="2" t="s">
        <v>139</v>
      </c>
      <c r="C148" s="2">
        <v>29585</v>
      </c>
      <c r="D148" s="4">
        <v>6.956227818151089</v>
      </c>
      <c r="E148" s="2">
        <f t="shared" si="25"/>
        <v>2057.9999999999995</v>
      </c>
      <c r="G148" s="2">
        <v>29585</v>
      </c>
      <c r="H148" s="4">
        <v>239.39299435524762</v>
      </c>
      <c r="I148" s="2">
        <f t="shared" si="29"/>
        <v>7082441.738000001</v>
      </c>
      <c r="K148" s="4">
        <v>77.44764397905759</v>
      </c>
      <c r="L148" s="2">
        <v>29585</v>
      </c>
      <c r="M148" s="2">
        <f t="shared" si="26"/>
        <v>382</v>
      </c>
      <c r="O148" s="4">
        <v>56.482232102850446</v>
      </c>
      <c r="P148" s="2">
        <v>29013</v>
      </c>
      <c r="Q148" s="2">
        <f t="shared" si="27"/>
        <v>1638719</v>
      </c>
      <c r="S148" s="4">
        <v>239.39299435524762</v>
      </c>
      <c r="T148" s="2">
        <v>29585</v>
      </c>
      <c r="U148" s="2">
        <f t="shared" si="28"/>
        <v>7082441.738000001</v>
      </c>
    </row>
    <row r="149" spans="2:21" ht="12.75">
      <c r="B149" s="2" t="s">
        <v>146</v>
      </c>
      <c r="C149" s="2">
        <v>48642</v>
      </c>
      <c r="D149" s="4">
        <v>6.1017227910036596</v>
      </c>
      <c r="E149" s="2">
        <f t="shared" si="25"/>
        <v>2968</v>
      </c>
      <c r="G149" s="2">
        <v>48642</v>
      </c>
      <c r="H149" s="4">
        <v>233.64666329509475</v>
      </c>
      <c r="I149" s="2">
        <f t="shared" si="29"/>
        <v>11365040.996</v>
      </c>
      <c r="K149" s="4">
        <v>80.66666666666667</v>
      </c>
      <c r="L149" s="2">
        <v>48642</v>
      </c>
      <c r="M149" s="2">
        <f t="shared" si="26"/>
        <v>603</v>
      </c>
      <c r="O149" s="4">
        <v>58.31194659029024</v>
      </c>
      <c r="P149" s="2">
        <v>49579</v>
      </c>
      <c r="Q149" s="2">
        <f t="shared" si="27"/>
        <v>2891048</v>
      </c>
      <c r="S149" s="4">
        <v>233.64666329509475</v>
      </c>
      <c r="T149" s="2">
        <v>48642</v>
      </c>
      <c r="U149" s="2">
        <f t="shared" si="28"/>
        <v>11365040.996</v>
      </c>
    </row>
    <row r="150" spans="2:21" ht="12.75">
      <c r="B150" s="2" t="s">
        <v>140</v>
      </c>
      <c r="C150" s="2">
        <v>39986</v>
      </c>
      <c r="D150" s="4">
        <v>11.253938878607512</v>
      </c>
      <c r="E150" s="2">
        <f t="shared" si="25"/>
        <v>4499.999999999999</v>
      </c>
      <c r="G150" s="2">
        <v>39986</v>
      </c>
      <c r="H150" s="4">
        <v>169.8846864902716</v>
      </c>
      <c r="I150" s="2">
        <f t="shared" si="29"/>
        <v>6793009.074</v>
      </c>
      <c r="K150" s="4">
        <v>63.570747217806044</v>
      </c>
      <c r="L150" s="2">
        <v>39986</v>
      </c>
      <c r="M150" s="2">
        <f t="shared" si="26"/>
        <v>629</v>
      </c>
      <c r="O150" s="4">
        <v>43.65781501929936</v>
      </c>
      <c r="P150" s="2">
        <v>40934</v>
      </c>
      <c r="Q150" s="2">
        <f t="shared" si="27"/>
        <v>1787089.0000000002</v>
      </c>
      <c r="S150" s="4">
        <v>169.8846864902716</v>
      </c>
      <c r="T150" s="2">
        <v>39986</v>
      </c>
      <c r="U150" s="2">
        <f t="shared" si="28"/>
        <v>6793009.074</v>
      </c>
    </row>
    <row r="151" spans="2:21" ht="12.75">
      <c r="B151" s="2" t="s">
        <v>189</v>
      </c>
      <c r="D151" s="4"/>
      <c r="H151" s="4"/>
      <c r="K151" s="4"/>
      <c r="L151" s="2">
        <f>SUM(L128:L150)</f>
        <v>1592793</v>
      </c>
      <c r="M151" s="2">
        <f>SUM(M128:M150)</f>
        <v>17754</v>
      </c>
      <c r="P151" s="2">
        <f>SUM(P128:P150)</f>
        <v>1584457</v>
      </c>
      <c r="Q151" s="2">
        <f>SUM(Q128:Q150)</f>
        <v>90459901</v>
      </c>
      <c r="T151" s="2">
        <f>SUM(T128:T150)</f>
        <v>1592793</v>
      </c>
      <c r="U151" s="2">
        <f>SUM(U128:U150)</f>
        <v>404164350.604</v>
      </c>
    </row>
    <row r="152" spans="2:19" ht="12.75">
      <c r="B152" s="2" t="s">
        <v>214</v>
      </c>
      <c r="E152" s="2">
        <f>MAX(E128:E150)</f>
        <v>16475</v>
      </c>
      <c r="I152" s="2">
        <f>MAX(I128:I150)</f>
        <v>92815901.012</v>
      </c>
      <c r="K152" s="4">
        <f>MAX(K128:K150)</f>
        <v>194.13772845953002</v>
      </c>
      <c r="O152" s="4">
        <f>MAX(O128:O150)</f>
        <v>85.52483275570242</v>
      </c>
      <c r="S152" s="4">
        <f>MAX(S128:S150)</f>
        <v>377.4873382210905</v>
      </c>
    </row>
    <row r="153" spans="2:19" ht="12.75">
      <c r="B153" s="2" t="s">
        <v>215</v>
      </c>
      <c r="E153" s="2">
        <f>MIN(E128:E150)</f>
        <v>1305</v>
      </c>
      <c r="I153" s="2">
        <f>MIN(I128:I150)</f>
        <v>2458362.574</v>
      </c>
      <c r="K153" s="4">
        <f>MIN(K128:K150)</f>
        <v>40.143229166666664</v>
      </c>
      <c r="O153" s="4">
        <f>MIN(O128:O150)</f>
        <v>38.98267177110618</v>
      </c>
      <c r="S153" s="4">
        <f>MIN(S128:S150)</f>
        <v>152.04933160295263</v>
      </c>
    </row>
    <row r="154" spans="2:19" ht="12.75">
      <c r="B154" s="2" t="s">
        <v>199</v>
      </c>
      <c r="E154" s="2">
        <f>AVERAGE(E128:E150)</f>
        <v>4522.913043478261</v>
      </c>
      <c r="I154" s="2">
        <f>AVERAGE(I128:I150)</f>
        <v>17572363.06973913</v>
      </c>
      <c r="K154" s="2">
        <f>+L151/M151</f>
        <v>89.71459952686719</v>
      </c>
      <c r="O154" s="2">
        <f>+Q151/P151</f>
        <v>57.09205172497581</v>
      </c>
      <c r="S154" s="2">
        <f>+U151/T151</f>
        <v>253.74568484668126</v>
      </c>
    </row>
    <row r="155" spans="2:19" ht="12.75">
      <c r="B155" s="2" t="s">
        <v>270</v>
      </c>
      <c r="E155" s="2">
        <f>+E152-E153</f>
        <v>15170</v>
      </c>
      <c r="I155" s="2">
        <f>+I152-I153</f>
        <v>90357538.438</v>
      </c>
      <c r="K155" s="4">
        <f>+K152-K153</f>
        <v>153.99449929286337</v>
      </c>
      <c r="O155" s="4">
        <f>+O152-O153</f>
        <v>46.54216098459624</v>
      </c>
      <c r="S155" s="4">
        <f>+S152-S153</f>
        <v>225.43800661813788</v>
      </c>
    </row>
    <row r="156" spans="2:19" ht="12.75">
      <c r="B156" s="2" t="s">
        <v>271</v>
      </c>
      <c r="E156" s="8">
        <f>+E155/E154</f>
        <v>3.3540330875638054</v>
      </c>
      <c r="F156" s="17"/>
      <c r="I156" s="8">
        <f>+I155/I154</f>
        <v>5.142025468026105</v>
      </c>
      <c r="K156" s="8">
        <f>+K155/K154</f>
        <v>1.7164931917992459</v>
      </c>
      <c r="O156" s="8">
        <f>+O155/O154</f>
        <v>0.8152126185410086</v>
      </c>
      <c r="S156" s="8">
        <f>+S155/S154</f>
        <v>0.8884407502509944</v>
      </c>
    </row>
    <row r="158" spans="2:3" ht="12.75">
      <c r="B158" s="2" t="s">
        <v>271</v>
      </c>
      <c r="C158" s="15" t="s">
        <v>279</v>
      </c>
    </row>
    <row r="159" ht="12.75">
      <c r="C159" s="2" t="s">
        <v>281</v>
      </c>
    </row>
    <row r="160" ht="12.75">
      <c r="C160" s="2" t="s">
        <v>282</v>
      </c>
    </row>
    <row r="161" ht="12.75">
      <c r="C161" s="2" t="s">
        <v>280</v>
      </c>
    </row>
    <row r="162" ht="12.75">
      <c r="C162" s="2" t="s">
        <v>283</v>
      </c>
    </row>
    <row r="163" ht="12.75">
      <c r="C163" s="2" t="s">
        <v>284</v>
      </c>
    </row>
    <row r="164" ht="12.75">
      <c r="C164" s="15" t="s">
        <v>285</v>
      </c>
    </row>
    <row r="165" ht="12.75">
      <c r="C165" s="2" t="s">
        <v>281</v>
      </c>
    </row>
    <row r="166" ht="12.75">
      <c r="C166" s="2" t="s">
        <v>282</v>
      </c>
    </row>
    <row r="167" ht="12.75">
      <c r="C167" s="2" t="s">
        <v>280</v>
      </c>
    </row>
    <row r="168" ht="12.75">
      <c r="C168" s="2" t="s">
        <v>287</v>
      </c>
    </row>
    <row r="169" ht="12.75">
      <c r="C169" s="2" t="s">
        <v>286</v>
      </c>
    </row>
    <row r="171" ht="12.75">
      <c r="A171" s="15" t="s">
        <v>2</v>
      </c>
    </row>
    <row r="172" spans="1:2" ht="12.75">
      <c r="A172" s="15"/>
      <c r="B172" s="2" t="s">
        <v>4</v>
      </c>
    </row>
    <row r="173" spans="1:32" s="7" customFormat="1" ht="51.75" thickBot="1">
      <c r="A173" s="10"/>
      <c r="B173" s="7" t="s">
        <v>185</v>
      </c>
      <c r="C173" s="6" t="s">
        <v>187</v>
      </c>
      <c r="D173" s="6" t="s">
        <v>188</v>
      </c>
      <c r="E173" s="7" t="s">
        <v>211</v>
      </c>
      <c r="F173" s="7" t="s">
        <v>186</v>
      </c>
      <c r="G173" s="7" t="s">
        <v>197</v>
      </c>
      <c r="H173" s="7" t="s">
        <v>194</v>
      </c>
      <c r="I173" s="7" t="s">
        <v>196</v>
      </c>
      <c r="J173" s="7" t="s">
        <v>202</v>
      </c>
      <c r="K173" s="7" t="s">
        <v>195</v>
      </c>
      <c r="M173" s="7" t="s">
        <v>185</v>
      </c>
      <c r="N173" s="7" t="s">
        <v>202</v>
      </c>
      <c r="P173" s="7" t="s">
        <v>185</v>
      </c>
      <c r="Q173" s="7" t="s">
        <v>195</v>
      </c>
      <c r="S173" s="7" t="s">
        <v>185</v>
      </c>
      <c r="T173" s="7" t="s">
        <v>197</v>
      </c>
      <c r="U173" s="6" t="s">
        <v>188</v>
      </c>
      <c r="V173" s="7" t="s">
        <v>204</v>
      </c>
      <c r="X173" s="7" t="s">
        <v>185</v>
      </c>
      <c r="Y173" s="7" t="s">
        <v>194</v>
      </c>
      <c r="Z173" s="6" t="s">
        <v>187</v>
      </c>
      <c r="AA173" s="7" t="s">
        <v>193</v>
      </c>
      <c r="AC173" s="7" t="s">
        <v>185</v>
      </c>
      <c r="AD173" s="7" t="s">
        <v>196</v>
      </c>
      <c r="AE173" s="6" t="s">
        <v>188</v>
      </c>
      <c r="AF173" s="7" t="s">
        <v>195</v>
      </c>
    </row>
    <row r="174" spans="2:32" ht="13.5" thickTop="1">
      <c r="B174" s="2" t="s">
        <v>131</v>
      </c>
      <c r="C174" s="2">
        <v>24815</v>
      </c>
      <c r="D174" s="2">
        <v>24737</v>
      </c>
      <c r="E174" s="4">
        <v>9.677810567166592</v>
      </c>
      <c r="F174" s="4">
        <v>15.345433965315113</v>
      </c>
      <c r="G174" s="4">
        <v>77.78930817610063</v>
      </c>
      <c r="H174" s="4">
        <v>38.98267177110618</v>
      </c>
      <c r="I174" s="4">
        <v>156.6040437805716</v>
      </c>
      <c r="J174" s="2">
        <f>+D174*E174/100</f>
        <v>2393.9999999999995</v>
      </c>
      <c r="K174" s="2">
        <f>+D174*I174</f>
        <v>3873914.2309999997</v>
      </c>
      <c r="M174" s="35" t="s">
        <v>84</v>
      </c>
      <c r="N174" s="35">
        <v>16475</v>
      </c>
      <c r="P174" s="35" t="s">
        <v>84</v>
      </c>
      <c r="Q174" s="35">
        <v>92815901.012</v>
      </c>
      <c r="S174" s="35" t="s">
        <v>84</v>
      </c>
      <c r="T174" s="37">
        <v>194.13772845953002</v>
      </c>
      <c r="U174" s="35">
        <v>297419</v>
      </c>
      <c r="V174" s="35">
        <f>+U174/T174</f>
        <v>1532</v>
      </c>
      <c r="X174" s="35" t="s">
        <v>144</v>
      </c>
      <c r="Y174" s="37">
        <v>85.52483275570242</v>
      </c>
      <c r="Z174" s="35">
        <v>124070</v>
      </c>
      <c r="AA174" s="35">
        <f>+Y174*Z174</f>
        <v>10611066</v>
      </c>
      <c r="AC174" s="35" t="s">
        <v>144</v>
      </c>
      <c r="AD174" s="37">
        <v>377.4873382210905</v>
      </c>
      <c r="AE174" s="35">
        <v>125279</v>
      </c>
      <c r="AF174" s="35">
        <f>+AD174*AE174</f>
        <v>47291236.245</v>
      </c>
    </row>
    <row r="175" spans="2:32" ht="12.75">
      <c r="B175" s="2" t="s">
        <v>82</v>
      </c>
      <c r="C175" s="2">
        <v>31857</v>
      </c>
      <c r="D175" s="2">
        <v>31802</v>
      </c>
      <c r="E175" s="4">
        <v>7.84856298346016</v>
      </c>
      <c r="F175" s="4">
        <v>75.43550720080499</v>
      </c>
      <c r="G175" s="4">
        <v>43.50478796169631</v>
      </c>
      <c r="H175" s="4">
        <v>48.81724581724582</v>
      </c>
      <c r="I175" s="4">
        <v>202.81436450537706</v>
      </c>
      <c r="J175" s="2">
        <f aca="true" t="shared" si="30" ref="J175:J196">+D175*E175/100</f>
        <v>2496</v>
      </c>
      <c r="K175" s="2">
        <f aca="true" t="shared" si="31" ref="K175:K196">+D175*I175</f>
        <v>6449902.420000001</v>
      </c>
      <c r="M175" s="35" t="s">
        <v>138</v>
      </c>
      <c r="N175" s="35">
        <v>12444</v>
      </c>
      <c r="P175" s="35" t="s">
        <v>138</v>
      </c>
      <c r="Q175" s="35">
        <v>59937907.41499999</v>
      </c>
      <c r="S175" s="35" t="s">
        <v>138</v>
      </c>
      <c r="T175" s="37">
        <v>156.49374130737135</v>
      </c>
      <c r="U175" s="35">
        <v>225038</v>
      </c>
      <c r="V175" s="35">
        <f aca="true" t="shared" si="32" ref="V175:V196">+U175/T175</f>
        <v>1438</v>
      </c>
      <c r="X175" s="35" t="s">
        <v>86</v>
      </c>
      <c r="Y175" s="37">
        <v>67.28408989432951</v>
      </c>
      <c r="Z175" s="35">
        <v>33595</v>
      </c>
      <c r="AA175" s="35">
        <f aca="true" t="shared" si="33" ref="AA175:AA196">+Y175*Z175</f>
        <v>2260409</v>
      </c>
      <c r="AC175" s="35" t="s">
        <v>84</v>
      </c>
      <c r="AD175" s="37">
        <v>312.07118917083307</v>
      </c>
      <c r="AE175" s="35">
        <v>297419</v>
      </c>
      <c r="AF175" s="35">
        <f aca="true" t="shared" si="34" ref="AF175:AF196">+AD175*AE175</f>
        <v>92815901.012</v>
      </c>
    </row>
    <row r="176" spans="2:32" ht="12.75">
      <c r="B176" s="2" t="s">
        <v>83</v>
      </c>
      <c r="C176" s="2">
        <v>70770</v>
      </c>
      <c r="D176" s="2">
        <v>68768</v>
      </c>
      <c r="E176" s="4">
        <v>7.859760353652861</v>
      </c>
      <c r="F176" s="4">
        <v>53.27623313168915</v>
      </c>
      <c r="G176" s="4">
        <v>50.159008023340625</v>
      </c>
      <c r="H176" s="4">
        <v>41.63517026988837</v>
      </c>
      <c r="I176" s="4">
        <v>198.24861141810146</v>
      </c>
      <c r="J176" s="2">
        <f t="shared" si="30"/>
        <v>5405</v>
      </c>
      <c r="K176" s="2">
        <f t="shared" si="31"/>
        <v>13633160.510000002</v>
      </c>
      <c r="M176" s="35" t="s">
        <v>135</v>
      </c>
      <c r="N176" s="35">
        <v>5520</v>
      </c>
      <c r="P176" s="35" t="s">
        <v>144</v>
      </c>
      <c r="Q176" s="35">
        <v>47291236.245</v>
      </c>
      <c r="S176" s="35" t="s">
        <v>144</v>
      </c>
      <c r="T176" s="37">
        <v>142.6867881548975</v>
      </c>
      <c r="U176" s="35">
        <v>125279</v>
      </c>
      <c r="V176" s="35">
        <f t="shared" si="32"/>
        <v>878</v>
      </c>
      <c r="X176" s="35" t="s">
        <v>84</v>
      </c>
      <c r="Y176" s="37">
        <v>62.809520811472545</v>
      </c>
      <c r="Z176" s="35">
        <v>285900</v>
      </c>
      <c r="AA176" s="35">
        <f t="shared" si="33"/>
        <v>17957242</v>
      </c>
      <c r="AC176" s="35" t="s">
        <v>86</v>
      </c>
      <c r="AD176" s="37">
        <v>296.7617502584128</v>
      </c>
      <c r="AE176" s="35">
        <v>34828</v>
      </c>
      <c r="AF176" s="35">
        <f t="shared" si="34"/>
        <v>10335618.238000002</v>
      </c>
    </row>
    <row r="177" spans="2:32" ht="12.75">
      <c r="B177" s="2" t="s">
        <v>132</v>
      </c>
      <c r="C177" s="2">
        <v>15803</v>
      </c>
      <c r="D177" s="2">
        <v>15275</v>
      </c>
      <c r="E177" s="4">
        <v>8.543371522094926</v>
      </c>
      <c r="F177" s="4">
        <v>35.79050736497545</v>
      </c>
      <c r="G177" s="4">
        <v>61.8421052631579</v>
      </c>
      <c r="H177" s="4">
        <v>40.53084857305575</v>
      </c>
      <c r="I177" s="4">
        <v>160.94026671031096</v>
      </c>
      <c r="J177" s="2">
        <f t="shared" si="30"/>
        <v>1305</v>
      </c>
      <c r="K177" s="2">
        <f t="shared" si="31"/>
        <v>2458362.574</v>
      </c>
      <c r="M177" s="35" t="s">
        <v>144</v>
      </c>
      <c r="N177" s="35">
        <v>5472</v>
      </c>
      <c r="P177" s="35" t="s">
        <v>141</v>
      </c>
      <c r="Q177" s="35">
        <v>25057715.266</v>
      </c>
      <c r="S177" s="35" t="s">
        <v>134</v>
      </c>
      <c r="T177" s="37">
        <v>138.60227272727272</v>
      </c>
      <c r="U177" s="35">
        <v>73182</v>
      </c>
      <c r="V177" s="35">
        <f t="shared" si="32"/>
        <v>528</v>
      </c>
      <c r="X177" s="35" t="s">
        <v>138</v>
      </c>
      <c r="Y177" s="37">
        <v>61.29977632779324</v>
      </c>
      <c r="Z177" s="35">
        <v>215941</v>
      </c>
      <c r="AA177" s="35">
        <f t="shared" si="33"/>
        <v>13237135</v>
      </c>
      <c r="AC177" s="35" t="s">
        <v>141</v>
      </c>
      <c r="AD177" s="37">
        <v>276.7034968307604</v>
      </c>
      <c r="AE177" s="35">
        <v>90558</v>
      </c>
      <c r="AF177" s="35">
        <f t="shared" si="34"/>
        <v>25057715.266</v>
      </c>
    </row>
    <row r="178" spans="2:32" ht="12.75">
      <c r="B178" s="2" t="s">
        <v>84</v>
      </c>
      <c r="C178" s="2">
        <v>285900</v>
      </c>
      <c r="D178" s="2">
        <v>297419</v>
      </c>
      <c r="E178" s="4">
        <v>5.539323311557096</v>
      </c>
      <c r="F178" s="4">
        <v>84.49796415158413</v>
      </c>
      <c r="G178" s="4">
        <v>194.13772845953002</v>
      </c>
      <c r="H178" s="4">
        <v>62.809520811472545</v>
      </c>
      <c r="I178" s="4">
        <v>312.07118917083307</v>
      </c>
      <c r="J178" s="2">
        <f t="shared" si="30"/>
        <v>16475</v>
      </c>
      <c r="K178" s="2">
        <f t="shared" si="31"/>
        <v>92815901.012</v>
      </c>
      <c r="M178" s="35" t="s">
        <v>83</v>
      </c>
      <c r="N178" s="35">
        <v>5405</v>
      </c>
      <c r="P178" s="35" t="s">
        <v>142</v>
      </c>
      <c r="Q178" s="35">
        <v>18874477.699999996</v>
      </c>
      <c r="S178" s="35" t="s">
        <v>135</v>
      </c>
      <c r="T178" s="37">
        <v>113.1488</v>
      </c>
      <c r="U178" s="35">
        <v>70718</v>
      </c>
      <c r="V178" s="35">
        <f t="shared" si="32"/>
        <v>625</v>
      </c>
      <c r="X178" s="35" t="s">
        <v>141</v>
      </c>
      <c r="Y178" s="37">
        <v>60.79204105097305</v>
      </c>
      <c r="Z178" s="35">
        <v>93932</v>
      </c>
      <c r="AA178" s="35">
        <f t="shared" si="33"/>
        <v>5710318</v>
      </c>
      <c r="AC178" s="35" t="s">
        <v>138</v>
      </c>
      <c r="AD178" s="37">
        <v>266.3457167900532</v>
      </c>
      <c r="AE178" s="35">
        <v>225038</v>
      </c>
      <c r="AF178" s="35">
        <f t="shared" si="34"/>
        <v>59937907.41499999</v>
      </c>
    </row>
    <row r="179" spans="2:32" ht="12.75">
      <c r="B179" s="2" t="s">
        <v>133</v>
      </c>
      <c r="C179" s="2">
        <v>42368</v>
      </c>
      <c r="D179" s="2">
        <v>41399</v>
      </c>
      <c r="E179" s="4">
        <v>9.577526027198724</v>
      </c>
      <c r="F179" s="4">
        <v>21.89907968791517</v>
      </c>
      <c r="G179" s="4">
        <v>59.48132183908046</v>
      </c>
      <c r="H179" s="4">
        <v>39.194415596676734</v>
      </c>
      <c r="I179" s="4">
        <v>164.96934650595426</v>
      </c>
      <c r="J179" s="2">
        <f t="shared" si="30"/>
        <v>3965</v>
      </c>
      <c r="K179" s="2">
        <f t="shared" si="31"/>
        <v>6829565.976000001</v>
      </c>
      <c r="M179" s="35" t="s">
        <v>142</v>
      </c>
      <c r="N179" s="35">
        <v>4945</v>
      </c>
      <c r="P179" s="36" t="s">
        <v>134</v>
      </c>
      <c r="Q179" s="36">
        <v>17455674.457000002</v>
      </c>
      <c r="S179" s="36" t="s">
        <v>136</v>
      </c>
      <c r="T179" s="38">
        <v>88.39787798408489</v>
      </c>
      <c r="U179" s="36">
        <v>33326</v>
      </c>
      <c r="V179" s="36">
        <f t="shared" si="32"/>
        <v>377</v>
      </c>
      <c r="X179" s="35" t="s">
        <v>87</v>
      </c>
      <c r="Y179" s="37">
        <v>60.67315100154083</v>
      </c>
      <c r="Z179" s="35">
        <v>15576</v>
      </c>
      <c r="AA179" s="35">
        <f t="shared" si="33"/>
        <v>945045</v>
      </c>
      <c r="AC179" s="35" t="s">
        <v>87</v>
      </c>
      <c r="AD179" s="37">
        <v>255.5167061952644</v>
      </c>
      <c r="AE179" s="35">
        <v>15415</v>
      </c>
      <c r="AF179" s="35">
        <f t="shared" si="34"/>
        <v>3938790.0260000005</v>
      </c>
    </row>
    <row r="180" spans="2:32" ht="12.75">
      <c r="B180" s="2" t="s">
        <v>85</v>
      </c>
      <c r="C180" s="2">
        <v>59840</v>
      </c>
      <c r="D180" s="2">
        <v>60774</v>
      </c>
      <c r="E180" s="4">
        <v>6.599861782999309</v>
      </c>
      <c r="F180" s="4">
        <v>100</v>
      </c>
      <c r="G180" s="4">
        <v>83.13816689466485</v>
      </c>
      <c r="H180" s="4">
        <v>52.27738970588236</v>
      </c>
      <c r="I180" s="4">
        <v>239.53442238457234</v>
      </c>
      <c r="J180" s="2">
        <f t="shared" si="30"/>
        <v>4011</v>
      </c>
      <c r="K180" s="2">
        <f t="shared" si="31"/>
        <v>14557464.986</v>
      </c>
      <c r="M180" s="36" t="s">
        <v>140</v>
      </c>
      <c r="N180" s="36">
        <v>4500</v>
      </c>
      <c r="P180" s="36" t="s">
        <v>85</v>
      </c>
      <c r="Q180" s="36">
        <v>14557464.986</v>
      </c>
      <c r="S180" s="36" t="s">
        <v>85</v>
      </c>
      <c r="T180" s="38">
        <v>83.13816689466485</v>
      </c>
      <c r="U180" s="36">
        <v>60774</v>
      </c>
      <c r="V180" s="36">
        <f t="shared" si="32"/>
        <v>731</v>
      </c>
      <c r="X180" s="35" t="s">
        <v>142</v>
      </c>
      <c r="Y180" s="37">
        <v>58.640410747565504</v>
      </c>
      <c r="Z180" s="35">
        <v>81023</v>
      </c>
      <c r="AA180" s="35">
        <f t="shared" si="33"/>
        <v>4751222</v>
      </c>
      <c r="AC180" s="36" t="s">
        <v>85</v>
      </c>
      <c r="AD180" s="38">
        <v>239.53442238457234</v>
      </c>
      <c r="AE180" s="36">
        <v>60774</v>
      </c>
      <c r="AF180" s="36">
        <f t="shared" si="34"/>
        <v>14557464.986</v>
      </c>
    </row>
    <row r="181" spans="2:32" ht="12.75">
      <c r="B181" s="2" t="s">
        <v>86</v>
      </c>
      <c r="C181" s="2">
        <v>33595</v>
      </c>
      <c r="D181" s="2">
        <v>34828</v>
      </c>
      <c r="E181" s="4">
        <v>6.155966463764787</v>
      </c>
      <c r="F181" s="4">
        <v>69.86332835649478</v>
      </c>
      <c r="G181" s="4">
        <v>68.69428007889546</v>
      </c>
      <c r="H181" s="4">
        <v>67.28408989432951</v>
      </c>
      <c r="I181" s="4">
        <v>296.7617502584128</v>
      </c>
      <c r="J181" s="2">
        <f t="shared" si="30"/>
        <v>2144</v>
      </c>
      <c r="K181" s="2">
        <f t="shared" si="31"/>
        <v>10335618.238000002</v>
      </c>
      <c r="M181" s="36" t="s">
        <v>134</v>
      </c>
      <c r="N181" s="36">
        <v>4480</v>
      </c>
      <c r="P181" s="36" t="s">
        <v>83</v>
      </c>
      <c r="Q181" s="36">
        <v>13633160.510000002</v>
      </c>
      <c r="S181" s="36" t="s">
        <v>146</v>
      </c>
      <c r="T181" s="38">
        <v>80.66666666666667</v>
      </c>
      <c r="U181" s="36">
        <v>48642</v>
      </c>
      <c r="V181" s="36">
        <f t="shared" si="32"/>
        <v>603</v>
      </c>
      <c r="X181" s="35" t="s">
        <v>146</v>
      </c>
      <c r="Y181" s="37">
        <v>58.31194659029024</v>
      </c>
      <c r="Z181" s="35">
        <v>49579</v>
      </c>
      <c r="AA181" s="35">
        <f t="shared" si="33"/>
        <v>2891048</v>
      </c>
      <c r="AC181" s="36" t="s">
        <v>139</v>
      </c>
      <c r="AD181" s="38">
        <v>239.39299435524762</v>
      </c>
      <c r="AE181" s="36">
        <v>29585</v>
      </c>
      <c r="AF181" s="36">
        <f t="shared" si="34"/>
        <v>7082441.738000001</v>
      </c>
    </row>
    <row r="182" spans="2:32" ht="12.75">
      <c r="B182" s="2" t="s">
        <v>141</v>
      </c>
      <c r="C182" s="2">
        <v>93932</v>
      </c>
      <c r="D182" s="2">
        <v>90558</v>
      </c>
      <c r="E182" s="4">
        <v>3.4740166523112257</v>
      </c>
      <c r="F182" s="4">
        <v>58.52161045959495</v>
      </c>
      <c r="G182" s="4">
        <v>78</v>
      </c>
      <c r="H182" s="4">
        <v>60.79204105097305</v>
      </c>
      <c r="I182" s="4">
        <v>276.7034968307604</v>
      </c>
      <c r="J182" s="2">
        <f t="shared" si="30"/>
        <v>3146</v>
      </c>
      <c r="K182" s="2">
        <f t="shared" si="31"/>
        <v>25057715.266</v>
      </c>
      <c r="M182" s="36" t="s">
        <v>145</v>
      </c>
      <c r="N182" s="36">
        <v>4290</v>
      </c>
      <c r="P182" s="36" t="s">
        <v>135</v>
      </c>
      <c r="Q182" s="36">
        <v>13131389.602</v>
      </c>
      <c r="S182" s="36" t="s">
        <v>141</v>
      </c>
      <c r="T182" s="38">
        <v>78</v>
      </c>
      <c r="U182" s="36">
        <v>90558</v>
      </c>
      <c r="V182" s="36">
        <f t="shared" si="32"/>
        <v>1161</v>
      </c>
      <c r="X182" s="39" t="s">
        <v>139</v>
      </c>
      <c r="Y182" s="40">
        <v>56.482232102850446</v>
      </c>
      <c r="Z182" s="39">
        <v>29013</v>
      </c>
      <c r="AA182" s="39">
        <f t="shared" si="33"/>
        <v>1638719</v>
      </c>
      <c r="AC182" s="36" t="s">
        <v>134</v>
      </c>
      <c r="AD182" s="38">
        <v>238.52415152633165</v>
      </c>
      <c r="AE182" s="36">
        <v>73182</v>
      </c>
      <c r="AF182" s="36">
        <f t="shared" si="34"/>
        <v>17455674.457000002</v>
      </c>
    </row>
    <row r="183" spans="2:32" ht="12.75">
      <c r="B183" s="2" t="s">
        <v>142</v>
      </c>
      <c r="C183" s="2">
        <v>81023</v>
      </c>
      <c r="D183" s="2">
        <v>79168</v>
      </c>
      <c r="E183" s="4">
        <v>6.246210590137429</v>
      </c>
      <c r="F183" s="4">
        <v>84.04532134195635</v>
      </c>
      <c r="G183" s="4">
        <v>57.202312138728324</v>
      </c>
      <c r="H183" s="4">
        <v>58.640410747565504</v>
      </c>
      <c r="I183" s="4">
        <v>238.41043982417133</v>
      </c>
      <c r="J183" s="2">
        <f t="shared" si="30"/>
        <v>4945</v>
      </c>
      <c r="K183" s="2">
        <f t="shared" si="31"/>
        <v>18874477.699999996</v>
      </c>
      <c r="M183" s="36" t="s">
        <v>137</v>
      </c>
      <c r="N183" s="36">
        <v>4233</v>
      </c>
      <c r="P183" s="36" t="s">
        <v>88</v>
      </c>
      <c r="Q183" s="36">
        <v>12528069.43</v>
      </c>
      <c r="S183" s="36" t="s">
        <v>131</v>
      </c>
      <c r="T183" s="38">
        <v>77.78930817610063</v>
      </c>
      <c r="U183" s="36">
        <v>24737</v>
      </c>
      <c r="V183" s="36">
        <f t="shared" si="32"/>
        <v>318</v>
      </c>
      <c r="X183" s="39" t="s">
        <v>134</v>
      </c>
      <c r="Y183" s="40">
        <v>53.38687470683994</v>
      </c>
      <c r="Z183" s="39">
        <v>72486</v>
      </c>
      <c r="AA183" s="39">
        <f t="shared" si="33"/>
        <v>3869801</v>
      </c>
      <c r="AC183" s="36" t="s">
        <v>142</v>
      </c>
      <c r="AD183" s="38">
        <v>238.41043982417133</v>
      </c>
      <c r="AE183" s="36">
        <v>79168</v>
      </c>
      <c r="AF183" s="36">
        <f t="shared" si="34"/>
        <v>18874477.699999996</v>
      </c>
    </row>
    <row r="184" spans="2:32" ht="12.75">
      <c r="B184" s="2" t="s">
        <v>134</v>
      </c>
      <c r="C184" s="2">
        <v>72486</v>
      </c>
      <c r="D184" s="2">
        <v>73182</v>
      </c>
      <c r="E184" s="4">
        <v>6.121723921182805</v>
      </c>
      <c r="F184" s="4">
        <v>38.56686070345167</v>
      </c>
      <c r="G184" s="4">
        <v>138.60227272727272</v>
      </c>
      <c r="H184" s="4">
        <v>53.38687470683994</v>
      </c>
      <c r="I184" s="4">
        <v>238.52415152633165</v>
      </c>
      <c r="J184" s="2">
        <f t="shared" si="30"/>
        <v>4480.000000000001</v>
      </c>
      <c r="K184" s="2">
        <f t="shared" si="31"/>
        <v>17455674.457000002</v>
      </c>
      <c r="M184" s="36" t="s">
        <v>85</v>
      </c>
      <c r="N184" s="36">
        <v>4011</v>
      </c>
      <c r="P184" s="36" t="s">
        <v>146</v>
      </c>
      <c r="Q184" s="36">
        <v>11365040.996</v>
      </c>
      <c r="S184" s="36" t="s">
        <v>139</v>
      </c>
      <c r="T184" s="38">
        <v>77.44764397905759</v>
      </c>
      <c r="U184" s="36">
        <v>29585</v>
      </c>
      <c r="V184" s="36">
        <f t="shared" si="32"/>
        <v>382</v>
      </c>
      <c r="X184" s="39" t="s">
        <v>85</v>
      </c>
      <c r="Y184" s="40">
        <v>52.27738970588236</v>
      </c>
      <c r="Z184" s="39">
        <v>59840</v>
      </c>
      <c r="AA184" s="39">
        <f t="shared" si="33"/>
        <v>3128279</v>
      </c>
      <c r="AC184" s="36" t="s">
        <v>146</v>
      </c>
      <c r="AD184" s="38">
        <v>233.64666329509475</v>
      </c>
      <c r="AE184" s="36">
        <v>48642</v>
      </c>
      <c r="AF184" s="36">
        <f t="shared" si="34"/>
        <v>11365040.996</v>
      </c>
    </row>
    <row r="185" spans="2:32" ht="12.75">
      <c r="B185" s="2" t="s">
        <v>143</v>
      </c>
      <c r="C185" s="2">
        <v>43635</v>
      </c>
      <c r="D185" s="2">
        <v>41594</v>
      </c>
      <c r="E185" s="4">
        <v>8.830600567389528</v>
      </c>
      <c r="F185" s="4">
        <v>53.18555560898206</v>
      </c>
      <c r="G185" s="4">
        <v>56.66757493188011</v>
      </c>
      <c r="H185" s="4">
        <v>50.513945227455025</v>
      </c>
      <c r="I185" s="4">
        <v>198.31871462230131</v>
      </c>
      <c r="J185" s="2">
        <f t="shared" si="30"/>
        <v>3673</v>
      </c>
      <c r="K185" s="2">
        <f t="shared" si="31"/>
        <v>8248868.616000001</v>
      </c>
      <c r="M185" s="36" t="s">
        <v>88</v>
      </c>
      <c r="N185" s="36">
        <v>3971</v>
      </c>
      <c r="P185" s="36" t="s">
        <v>86</v>
      </c>
      <c r="Q185" s="36">
        <v>10335618.238000002</v>
      </c>
      <c r="S185" s="36" t="s">
        <v>86</v>
      </c>
      <c r="T185" s="38">
        <v>68.69428007889546</v>
      </c>
      <c r="U185" s="36">
        <v>34828</v>
      </c>
      <c r="V185" s="36">
        <f t="shared" si="32"/>
        <v>507</v>
      </c>
      <c r="X185" s="39" t="s">
        <v>145</v>
      </c>
      <c r="Y185" s="40">
        <v>50.59650662687615</v>
      </c>
      <c r="Z185" s="39">
        <v>45572</v>
      </c>
      <c r="AA185" s="39">
        <f t="shared" si="33"/>
        <v>2305784</v>
      </c>
      <c r="AC185" s="36" t="s">
        <v>88</v>
      </c>
      <c r="AD185" s="38">
        <v>229.24608739409686</v>
      </c>
      <c r="AE185" s="36">
        <v>54649</v>
      </c>
      <c r="AF185" s="36">
        <f t="shared" si="34"/>
        <v>12528069.43</v>
      </c>
    </row>
    <row r="186" spans="2:32" ht="12.75">
      <c r="B186" s="2" t="s">
        <v>135</v>
      </c>
      <c r="C186" s="2">
        <v>71150</v>
      </c>
      <c r="D186" s="2">
        <v>70718</v>
      </c>
      <c r="E186" s="4">
        <v>7.805650612291072</v>
      </c>
      <c r="F186" s="4">
        <v>37.80932718685483</v>
      </c>
      <c r="G186" s="4">
        <v>113.1488</v>
      </c>
      <c r="H186" s="4">
        <v>44.171932536893884</v>
      </c>
      <c r="I186" s="4">
        <v>185.68666537515202</v>
      </c>
      <c r="J186" s="2">
        <f t="shared" si="30"/>
        <v>5520</v>
      </c>
      <c r="K186" s="2">
        <f t="shared" si="31"/>
        <v>13131389.602</v>
      </c>
      <c r="M186" s="36" t="s">
        <v>133</v>
      </c>
      <c r="N186" s="36">
        <v>3965</v>
      </c>
      <c r="P186" s="36" t="s">
        <v>145</v>
      </c>
      <c r="Q186" s="36">
        <v>8287520.784</v>
      </c>
      <c r="S186" s="36" t="s">
        <v>137</v>
      </c>
      <c r="T186" s="38">
        <v>67.2514367816092</v>
      </c>
      <c r="U186" s="36">
        <v>46807</v>
      </c>
      <c r="V186" s="36">
        <f t="shared" si="32"/>
        <v>696</v>
      </c>
      <c r="X186" s="39" t="s">
        <v>143</v>
      </c>
      <c r="Y186" s="40">
        <v>50.513945227455025</v>
      </c>
      <c r="Z186" s="39">
        <v>43635</v>
      </c>
      <c r="AA186" s="39">
        <f t="shared" si="33"/>
        <v>2204176</v>
      </c>
      <c r="AC186" s="36" t="s">
        <v>82</v>
      </c>
      <c r="AD186" s="38">
        <v>202.81436450537706</v>
      </c>
      <c r="AE186" s="36">
        <v>31802</v>
      </c>
      <c r="AF186" s="36">
        <f t="shared" si="34"/>
        <v>6449902.420000001</v>
      </c>
    </row>
    <row r="187" spans="2:32" ht="12.75">
      <c r="B187" s="2" t="s">
        <v>136</v>
      </c>
      <c r="C187" s="2">
        <v>33271</v>
      </c>
      <c r="D187" s="2">
        <v>33326</v>
      </c>
      <c r="E187" s="4">
        <v>8.188801536337994</v>
      </c>
      <c r="F187" s="4">
        <v>31.062833823441157</v>
      </c>
      <c r="G187" s="4">
        <v>88.39787798408489</v>
      </c>
      <c r="H187" s="4">
        <v>41.97099576207508</v>
      </c>
      <c r="I187" s="4">
        <v>152.04933160295263</v>
      </c>
      <c r="J187" s="2">
        <f t="shared" si="30"/>
        <v>2729</v>
      </c>
      <c r="K187" s="2">
        <f t="shared" si="31"/>
        <v>5067196.024999999</v>
      </c>
      <c r="M187" s="36" t="s">
        <v>143</v>
      </c>
      <c r="N187" s="36">
        <v>3673</v>
      </c>
      <c r="P187" s="36" t="s">
        <v>143</v>
      </c>
      <c r="Q187" s="36">
        <v>8248868.616000001</v>
      </c>
      <c r="S187" s="36" t="s">
        <v>140</v>
      </c>
      <c r="T187" s="38">
        <v>63.570747217806044</v>
      </c>
      <c r="U187" s="36">
        <v>39986</v>
      </c>
      <c r="V187" s="36">
        <f t="shared" si="32"/>
        <v>629</v>
      </c>
      <c r="X187" s="39" t="s">
        <v>88</v>
      </c>
      <c r="Y187" s="40">
        <v>50.234641577060934</v>
      </c>
      <c r="Z187" s="39">
        <v>55800</v>
      </c>
      <c r="AA187" s="39">
        <f t="shared" si="33"/>
        <v>2803093</v>
      </c>
      <c r="AC187" s="36" t="s">
        <v>143</v>
      </c>
      <c r="AD187" s="38">
        <v>198.31871462230131</v>
      </c>
      <c r="AE187" s="36">
        <v>41594</v>
      </c>
      <c r="AF187" s="36">
        <f t="shared" si="34"/>
        <v>8248868.616000001</v>
      </c>
    </row>
    <row r="188" spans="2:32" ht="12.75">
      <c r="B188" s="2" t="s">
        <v>137</v>
      </c>
      <c r="C188" s="2">
        <v>47527</v>
      </c>
      <c r="D188" s="2">
        <v>46807</v>
      </c>
      <c r="E188" s="4">
        <v>9.043519131753799</v>
      </c>
      <c r="F188" s="4">
        <v>34.836669728886704</v>
      </c>
      <c r="G188" s="4">
        <v>67.2514367816092</v>
      </c>
      <c r="H188" s="4">
        <v>43.13506007111747</v>
      </c>
      <c r="I188" s="4">
        <v>174.14325385091976</v>
      </c>
      <c r="J188" s="2">
        <f t="shared" si="30"/>
        <v>4233.000000000001</v>
      </c>
      <c r="K188" s="2">
        <f t="shared" si="31"/>
        <v>8151123.283000002</v>
      </c>
      <c r="M188" s="36" t="s">
        <v>141</v>
      </c>
      <c r="N188" s="36">
        <v>3146</v>
      </c>
      <c r="P188" s="36" t="s">
        <v>137</v>
      </c>
      <c r="Q188" s="36">
        <v>8151123.283000002</v>
      </c>
      <c r="S188" s="36" t="s">
        <v>132</v>
      </c>
      <c r="T188" s="38">
        <v>61.8421052631579</v>
      </c>
      <c r="U188" s="36">
        <v>15275</v>
      </c>
      <c r="V188" s="36">
        <f t="shared" si="32"/>
        <v>247</v>
      </c>
      <c r="X188" s="39" t="s">
        <v>82</v>
      </c>
      <c r="Y188" s="40">
        <v>48.81724581724582</v>
      </c>
      <c r="Z188" s="39">
        <v>31857</v>
      </c>
      <c r="AA188" s="39">
        <f t="shared" si="33"/>
        <v>1555171</v>
      </c>
      <c r="AC188" s="36" t="s">
        <v>83</v>
      </c>
      <c r="AD188" s="38">
        <v>198.24861141810146</v>
      </c>
      <c r="AE188" s="36">
        <v>68768</v>
      </c>
      <c r="AF188" s="36">
        <f t="shared" si="34"/>
        <v>13633160.510000002</v>
      </c>
    </row>
    <row r="189" spans="2:32" ht="12.75">
      <c r="B189" s="2" t="s">
        <v>138</v>
      </c>
      <c r="C189" s="2">
        <v>215941</v>
      </c>
      <c r="D189" s="2">
        <v>225038</v>
      </c>
      <c r="E189" s="4">
        <v>5.529732756245612</v>
      </c>
      <c r="F189" s="4">
        <v>69.44738221989175</v>
      </c>
      <c r="G189" s="4">
        <v>156.49374130737135</v>
      </c>
      <c r="H189" s="4">
        <v>61.29977632779324</v>
      </c>
      <c r="I189" s="4">
        <v>266.3457167900532</v>
      </c>
      <c r="J189" s="2">
        <f t="shared" si="30"/>
        <v>12444</v>
      </c>
      <c r="K189" s="2">
        <f t="shared" si="31"/>
        <v>59937907.41499999</v>
      </c>
      <c r="M189" s="36" t="s">
        <v>146</v>
      </c>
      <c r="N189" s="36">
        <v>2968</v>
      </c>
      <c r="P189" s="36" t="s">
        <v>139</v>
      </c>
      <c r="Q189" s="36">
        <v>7082441.738000001</v>
      </c>
      <c r="S189" s="36" t="s">
        <v>133</v>
      </c>
      <c r="T189" s="38">
        <v>59.48132183908046</v>
      </c>
      <c r="U189" s="36">
        <v>41399</v>
      </c>
      <c r="V189" s="36">
        <f t="shared" si="32"/>
        <v>696</v>
      </c>
      <c r="X189" s="39" t="s">
        <v>135</v>
      </c>
      <c r="Y189" s="40">
        <v>44.171932536893884</v>
      </c>
      <c r="Z189" s="39">
        <v>71150</v>
      </c>
      <c r="AA189" s="39">
        <f t="shared" si="33"/>
        <v>3142833</v>
      </c>
      <c r="AC189" s="36" t="s">
        <v>145</v>
      </c>
      <c r="AD189" s="38">
        <v>189.02291725207553</v>
      </c>
      <c r="AE189" s="36">
        <v>43844</v>
      </c>
      <c r="AF189" s="36">
        <f t="shared" si="34"/>
        <v>8287520.784</v>
      </c>
    </row>
    <row r="190" spans="2:32" ht="12.75">
      <c r="B190" s="2" t="s">
        <v>87</v>
      </c>
      <c r="C190" s="2">
        <v>15576</v>
      </c>
      <c r="D190" s="2">
        <v>15415</v>
      </c>
      <c r="E190" s="4">
        <v>9.101524489133961</v>
      </c>
      <c r="F190" s="4">
        <v>56.15958481998054</v>
      </c>
      <c r="G190" s="4">
        <v>40.143229166666664</v>
      </c>
      <c r="H190" s="4">
        <v>60.67315100154083</v>
      </c>
      <c r="I190" s="4">
        <v>255.5167061952644</v>
      </c>
      <c r="J190" s="2">
        <f t="shared" si="30"/>
        <v>1403</v>
      </c>
      <c r="K190" s="2">
        <f t="shared" si="31"/>
        <v>3938790.0260000005</v>
      </c>
      <c r="M190" s="36" t="s">
        <v>136</v>
      </c>
      <c r="N190" s="36">
        <v>2729</v>
      </c>
      <c r="P190" s="36" t="s">
        <v>133</v>
      </c>
      <c r="Q190" s="36">
        <v>6829565.976000001</v>
      </c>
      <c r="S190" s="36" t="s">
        <v>88</v>
      </c>
      <c r="T190" s="38">
        <v>57.22408376963351</v>
      </c>
      <c r="U190" s="36">
        <v>54649</v>
      </c>
      <c r="V190" s="36">
        <f t="shared" si="32"/>
        <v>955</v>
      </c>
      <c r="X190" s="39" t="s">
        <v>140</v>
      </c>
      <c r="Y190" s="40">
        <v>43.65781501929936</v>
      </c>
      <c r="Z190" s="39">
        <v>40934</v>
      </c>
      <c r="AA190" s="39">
        <f t="shared" si="33"/>
        <v>1787089.0000000002</v>
      </c>
      <c r="AC190" s="36" t="s">
        <v>135</v>
      </c>
      <c r="AD190" s="38">
        <v>185.68666537515202</v>
      </c>
      <c r="AE190" s="36">
        <v>70718</v>
      </c>
      <c r="AF190" s="36">
        <f t="shared" si="34"/>
        <v>13131389.602</v>
      </c>
    </row>
    <row r="191" spans="2:32" ht="12.75">
      <c r="B191" s="2" t="s">
        <v>88</v>
      </c>
      <c r="C191" s="2">
        <v>55800</v>
      </c>
      <c r="D191" s="2">
        <v>54649</v>
      </c>
      <c r="E191" s="4">
        <v>7.266372669216271</v>
      </c>
      <c r="F191" s="4">
        <v>47.64222584127798</v>
      </c>
      <c r="G191" s="4">
        <v>57.22408376963351</v>
      </c>
      <c r="H191" s="4">
        <v>50.234641577060934</v>
      </c>
      <c r="I191" s="4">
        <v>229.24608739409686</v>
      </c>
      <c r="J191" s="2">
        <f t="shared" si="30"/>
        <v>3971</v>
      </c>
      <c r="K191" s="2">
        <f t="shared" si="31"/>
        <v>12528069.43</v>
      </c>
      <c r="M191" s="36" t="s">
        <v>82</v>
      </c>
      <c r="N191" s="36">
        <v>2496</v>
      </c>
      <c r="P191" s="36" t="s">
        <v>140</v>
      </c>
      <c r="Q191" s="36">
        <v>6793009.074</v>
      </c>
      <c r="S191" s="36" t="s">
        <v>142</v>
      </c>
      <c r="T191" s="38">
        <v>57.202312138728324</v>
      </c>
      <c r="U191" s="36">
        <v>79168</v>
      </c>
      <c r="V191" s="36">
        <f t="shared" si="32"/>
        <v>1384</v>
      </c>
      <c r="X191" s="39" t="s">
        <v>137</v>
      </c>
      <c r="Y191" s="40">
        <v>43.13506007111747</v>
      </c>
      <c r="Z191" s="39">
        <v>47527</v>
      </c>
      <c r="AA191" s="39">
        <f t="shared" si="33"/>
        <v>2050080</v>
      </c>
      <c r="AC191" s="36" t="s">
        <v>137</v>
      </c>
      <c r="AD191" s="38">
        <v>174.14325385091976</v>
      </c>
      <c r="AE191" s="36">
        <v>46807</v>
      </c>
      <c r="AF191" s="36">
        <f t="shared" si="34"/>
        <v>8151123.283000002</v>
      </c>
    </row>
    <row r="192" spans="2:32" ht="12.75">
      <c r="B192" s="2" t="s">
        <v>144</v>
      </c>
      <c r="C192" s="2">
        <v>124070</v>
      </c>
      <c r="D192" s="2">
        <v>125279</v>
      </c>
      <c r="E192" s="4">
        <v>4.367850956664724</v>
      </c>
      <c r="F192" s="4">
        <v>75.07164009929836</v>
      </c>
      <c r="G192" s="4">
        <v>142.6867881548975</v>
      </c>
      <c r="H192" s="4">
        <v>85.52483275570242</v>
      </c>
      <c r="I192" s="4">
        <v>377.4873382210905</v>
      </c>
      <c r="J192" s="2">
        <f t="shared" si="30"/>
        <v>5472</v>
      </c>
      <c r="K192" s="2">
        <f t="shared" si="31"/>
        <v>47291236.245</v>
      </c>
      <c r="M192" s="36" t="s">
        <v>131</v>
      </c>
      <c r="N192" s="36">
        <v>2394</v>
      </c>
      <c r="P192" s="36" t="s">
        <v>82</v>
      </c>
      <c r="Q192" s="36">
        <v>6449902.420000001</v>
      </c>
      <c r="S192" s="36" t="s">
        <v>143</v>
      </c>
      <c r="T192" s="38">
        <v>56.66757493188011</v>
      </c>
      <c r="U192" s="36">
        <v>41594</v>
      </c>
      <c r="V192" s="36">
        <f t="shared" si="32"/>
        <v>734</v>
      </c>
      <c r="X192" s="39" t="s">
        <v>136</v>
      </c>
      <c r="Y192" s="40">
        <v>41.97099576207508</v>
      </c>
      <c r="Z192" s="39">
        <v>33271</v>
      </c>
      <c r="AA192" s="39">
        <f t="shared" si="33"/>
        <v>1396417</v>
      </c>
      <c r="AC192" s="36" t="s">
        <v>140</v>
      </c>
      <c r="AD192" s="38">
        <v>169.8846864902716</v>
      </c>
      <c r="AE192" s="36">
        <v>39986</v>
      </c>
      <c r="AF192" s="36">
        <f t="shared" si="34"/>
        <v>6793009.074</v>
      </c>
    </row>
    <row r="193" spans="2:32" ht="12.75">
      <c r="B193" s="2" t="s">
        <v>145</v>
      </c>
      <c r="C193" s="2">
        <v>45572</v>
      </c>
      <c r="D193" s="2">
        <v>43844</v>
      </c>
      <c r="E193" s="4">
        <v>9.784691177812244</v>
      </c>
      <c r="F193" s="4">
        <v>54.70759967156281</v>
      </c>
      <c r="G193" s="4">
        <v>51.76387249114522</v>
      </c>
      <c r="H193" s="4">
        <v>50.59650662687615</v>
      </c>
      <c r="I193" s="4">
        <v>189.02291725207553</v>
      </c>
      <c r="J193" s="2">
        <f t="shared" si="30"/>
        <v>4290</v>
      </c>
      <c r="K193" s="2">
        <f t="shared" si="31"/>
        <v>8287520.784</v>
      </c>
      <c r="M193" s="36" t="s">
        <v>86</v>
      </c>
      <c r="N193" s="36">
        <v>2144</v>
      </c>
      <c r="P193" s="36" t="s">
        <v>136</v>
      </c>
      <c r="Q193" s="36">
        <v>5067196.024999999</v>
      </c>
      <c r="S193" s="36" t="s">
        <v>145</v>
      </c>
      <c r="T193" s="38">
        <v>51.76387249114522</v>
      </c>
      <c r="U193" s="36">
        <v>43844</v>
      </c>
      <c r="V193" s="36">
        <f t="shared" si="32"/>
        <v>847</v>
      </c>
      <c r="X193" s="39" t="s">
        <v>83</v>
      </c>
      <c r="Y193" s="40">
        <v>41.63517026988837</v>
      </c>
      <c r="Z193" s="39">
        <v>70770</v>
      </c>
      <c r="AA193" s="39">
        <f t="shared" si="33"/>
        <v>2946521</v>
      </c>
      <c r="AC193" s="36" t="s">
        <v>133</v>
      </c>
      <c r="AD193" s="38">
        <v>164.96934650595426</v>
      </c>
      <c r="AE193" s="36">
        <v>41399</v>
      </c>
      <c r="AF193" s="36">
        <f t="shared" si="34"/>
        <v>6829565.976000001</v>
      </c>
    </row>
    <row r="194" spans="2:32" ht="12.75">
      <c r="B194" s="2" t="s">
        <v>139</v>
      </c>
      <c r="C194" s="2">
        <v>29013</v>
      </c>
      <c r="D194" s="2">
        <v>29585</v>
      </c>
      <c r="E194" s="4">
        <v>6.956227818151089</v>
      </c>
      <c r="F194" s="4">
        <v>70.92107486902147</v>
      </c>
      <c r="G194" s="4">
        <v>77.44764397905759</v>
      </c>
      <c r="H194" s="4">
        <v>56.482232102850446</v>
      </c>
      <c r="I194" s="4">
        <v>239.39299435524762</v>
      </c>
      <c r="J194" s="2">
        <f t="shared" si="30"/>
        <v>2057.9999999999995</v>
      </c>
      <c r="K194" s="2">
        <f t="shared" si="31"/>
        <v>7082441.738000001</v>
      </c>
      <c r="M194" s="36" t="s">
        <v>139</v>
      </c>
      <c r="N194" s="36">
        <v>2058</v>
      </c>
      <c r="P194" s="36" t="s">
        <v>87</v>
      </c>
      <c r="Q194" s="36">
        <v>3938790.0260000005</v>
      </c>
      <c r="S194" s="36" t="s">
        <v>83</v>
      </c>
      <c r="T194" s="38">
        <v>50.159008023340625</v>
      </c>
      <c r="U194" s="36">
        <v>68768</v>
      </c>
      <c r="V194" s="36">
        <f t="shared" si="32"/>
        <v>1371</v>
      </c>
      <c r="X194" s="39" t="s">
        <v>132</v>
      </c>
      <c r="Y194" s="40">
        <v>40.53084857305575</v>
      </c>
      <c r="Z194" s="39">
        <v>15803</v>
      </c>
      <c r="AA194" s="39">
        <f t="shared" si="33"/>
        <v>640509</v>
      </c>
      <c r="AC194" s="36" t="s">
        <v>132</v>
      </c>
      <c r="AD194" s="38">
        <v>160.94026671031096</v>
      </c>
      <c r="AE194" s="36">
        <v>15275</v>
      </c>
      <c r="AF194" s="36">
        <f t="shared" si="34"/>
        <v>2458362.574</v>
      </c>
    </row>
    <row r="195" spans="2:32" ht="12.75">
      <c r="B195" s="2" t="s">
        <v>146</v>
      </c>
      <c r="C195" s="2">
        <v>49579</v>
      </c>
      <c r="D195" s="2">
        <v>48642</v>
      </c>
      <c r="E195" s="4">
        <v>6.1017227910036596</v>
      </c>
      <c r="F195" s="4">
        <v>49.282513054561896</v>
      </c>
      <c r="G195" s="4">
        <v>80.66666666666667</v>
      </c>
      <c r="H195" s="4">
        <v>58.31194659029024</v>
      </c>
      <c r="I195" s="4">
        <v>233.64666329509475</v>
      </c>
      <c r="J195" s="2">
        <f t="shared" si="30"/>
        <v>2968</v>
      </c>
      <c r="K195" s="2">
        <f t="shared" si="31"/>
        <v>11365040.996</v>
      </c>
      <c r="M195" s="36" t="s">
        <v>87</v>
      </c>
      <c r="N195" s="36">
        <v>1403</v>
      </c>
      <c r="P195" s="36" t="s">
        <v>131</v>
      </c>
      <c r="Q195" s="36">
        <v>3873914.2309999997</v>
      </c>
      <c r="S195" s="36" t="s">
        <v>82</v>
      </c>
      <c r="T195" s="38">
        <v>43.50478796169631</v>
      </c>
      <c r="U195" s="36">
        <v>31802</v>
      </c>
      <c r="V195" s="36">
        <f t="shared" si="32"/>
        <v>731</v>
      </c>
      <c r="X195" s="39" t="s">
        <v>133</v>
      </c>
      <c r="Y195" s="40">
        <v>39.194415596676734</v>
      </c>
      <c r="Z195" s="39">
        <v>42368</v>
      </c>
      <c r="AA195" s="39">
        <f t="shared" si="33"/>
        <v>1660588.9999999998</v>
      </c>
      <c r="AC195" s="36" t="s">
        <v>131</v>
      </c>
      <c r="AD195" s="38">
        <v>156.6040437805716</v>
      </c>
      <c r="AE195" s="36">
        <v>24737</v>
      </c>
      <c r="AF195" s="36">
        <f t="shared" si="34"/>
        <v>3873914.2309999997</v>
      </c>
    </row>
    <row r="196" spans="2:32" ht="12.75">
      <c r="B196" s="2" t="s">
        <v>140</v>
      </c>
      <c r="C196" s="2">
        <v>40934</v>
      </c>
      <c r="D196" s="2">
        <v>39986</v>
      </c>
      <c r="E196" s="4">
        <v>11.253938878607512</v>
      </c>
      <c r="F196" s="4">
        <v>23.680788275896564</v>
      </c>
      <c r="G196" s="4">
        <v>63.570747217806044</v>
      </c>
      <c r="H196" s="4">
        <v>43.65781501929936</v>
      </c>
      <c r="I196" s="4">
        <v>169.8846864902716</v>
      </c>
      <c r="J196" s="2">
        <f t="shared" si="30"/>
        <v>4499.999999999999</v>
      </c>
      <c r="K196" s="2">
        <f t="shared" si="31"/>
        <v>6793009.074</v>
      </c>
      <c r="M196" s="36" t="s">
        <v>132</v>
      </c>
      <c r="N196" s="36">
        <v>1305</v>
      </c>
      <c r="P196" s="36" t="s">
        <v>132</v>
      </c>
      <c r="Q196" s="36">
        <v>2458362.574</v>
      </c>
      <c r="S196" s="36" t="s">
        <v>87</v>
      </c>
      <c r="T196" s="38">
        <v>40.143229166666664</v>
      </c>
      <c r="U196" s="36">
        <v>15415</v>
      </c>
      <c r="V196" s="36">
        <f t="shared" si="32"/>
        <v>384</v>
      </c>
      <c r="X196" s="39" t="s">
        <v>131</v>
      </c>
      <c r="Y196" s="40">
        <v>38.98267177110618</v>
      </c>
      <c r="Z196" s="39">
        <v>24815</v>
      </c>
      <c r="AA196" s="39">
        <f t="shared" si="33"/>
        <v>967354.9999999999</v>
      </c>
      <c r="AC196" s="36" t="s">
        <v>136</v>
      </c>
      <c r="AD196" s="38">
        <v>152.04933160295263</v>
      </c>
      <c r="AE196" s="36">
        <v>33326</v>
      </c>
      <c r="AF196" s="36">
        <f t="shared" si="34"/>
        <v>5067196.024999999</v>
      </c>
    </row>
    <row r="197" spans="2:32" ht="12.75">
      <c r="B197" s="2" t="s">
        <v>189</v>
      </c>
      <c r="E197" s="4"/>
      <c r="F197" s="4"/>
      <c r="G197" s="4"/>
      <c r="H197" s="4"/>
      <c r="I197" s="4"/>
      <c r="M197" s="36"/>
      <c r="N197" s="36"/>
      <c r="P197" s="36"/>
      <c r="Q197" s="36"/>
      <c r="U197" s="2">
        <f>SUM(U174:U196)</f>
        <v>1592793</v>
      </c>
      <c r="V197" s="2">
        <f>SUM(V174:V196)</f>
        <v>17754</v>
      </c>
      <c r="Z197" s="2">
        <f>SUM(Z174:Z196)</f>
        <v>1584457</v>
      </c>
      <c r="AA197" s="2">
        <f>SUM(AA174:AA196)</f>
        <v>90459901</v>
      </c>
      <c r="AE197" s="2">
        <f>SUM(AE174:AE196)</f>
        <v>1592793</v>
      </c>
      <c r="AF197" s="2">
        <f>SUM(AF174:AF196)</f>
        <v>404164350.604</v>
      </c>
    </row>
    <row r="198" spans="2:30" ht="12.75">
      <c r="B198" s="2" t="s">
        <v>199</v>
      </c>
      <c r="N198" s="2">
        <f>AVERAGE(N174:N196)</f>
        <v>4522.913043478261</v>
      </c>
      <c r="Q198" s="2">
        <f>AVERAGE(Q174:Q196)</f>
        <v>17572363.069739126</v>
      </c>
      <c r="T198" s="2">
        <f>+U197/V197</f>
        <v>89.71459952686719</v>
      </c>
      <c r="Y198" s="2">
        <f>+AA197/Z197</f>
        <v>57.09205172497581</v>
      </c>
      <c r="AD198" s="2">
        <f>+AF197/AE197</f>
        <v>253.74568484668126</v>
      </c>
    </row>
    <row r="199" spans="2:32" s="35" customFormat="1" ht="12.75">
      <c r="B199" s="35" t="s">
        <v>275</v>
      </c>
      <c r="U199" s="35">
        <f>SUM(U174:U178)</f>
        <v>791636</v>
      </c>
      <c r="V199" s="35">
        <f>SUM(V174:V178)</f>
        <v>5001</v>
      </c>
      <c r="Z199" s="35">
        <f>SUM(Z174:Z181)</f>
        <v>899616</v>
      </c>
      <c r="AA199" s="35">
        <f>SUM(AA174:AA181)</f>
        <v>58363485</v>
      </c>
      <c r="AE199" s="35">
        <f>SUM(AE174:AE179)</f>
        <v>788537</v>
      </c>
      <c r="AF199" s="35">
        <f>SUM(AF174:AF179)</f>
        <v>239377168.202</v>
      </c>
    </row>
    <row r="200" spans="2:30" s="35" customFormat="1" ht="12.75">
      <c r="B200" s="35" t="s">
        <v>272</v>
      </c>
      <c r="N200" s="35">
        <f>AVERAGE(N174:N179)</f>
        <v>8376.833333333334</v>
      </c>
      <c r="Q200" s="35">
        <f>AVERAGE(Q174:Q178)</f>
        <v>48795447.5276</v>
      </c>
      <c r="T200" s="35">
        <f>+U199/V199</f>
        <v>158.29554089182164</v>
      </c>
      <c r="Y200" s="35">
        <f>+AA199/Z199</f>
        <v>64.87599709209263</v>
      </c>
      <c r="AD200" s="35">
        <f>+AF199/AE199</f>
        <v>303.571256899803</v>
      </c>
    </row>
    <row r="201" spans="2:32" s="36" customFormat="1" ht="12.75">
      <c r="B201" s="36" t="s">
        <v>276</v>
      </c>
      <c r="U201" s="36">
        <f>SUM(U179:U196)</f>
        <v>801157</v>
      </c>
      <c r="V201" s="36">
        <f>SUM(V179:V196)</f>
        <v>12753</v>
      </c>
      <c r="Z201" s="36">
        <f>SUM(Z182:Z196)</f>
        <v>684841</v>
      </c>
      <c r="AA201" s="36">
        <f>SUM(AA182:AA196)</f>
        <v>32096416</v>
      </c>
      <c r="AE201" s="36">
        <f>SUM(AE180:AE196)</f>
        <v>804256</v>
      </c>
      <c r="AF201" s="36">
        <f>SUM(AF180:AF196)</f>
        <v>164787182.40200004</v>
      </c>
    </row>
    <row r="202" spans="2:30" s="36" customFormat="1" ht="12.75">
      <c r="B202" s="36" t="s">
        <v>273</v>
      </c>
      <c r="N202" s="36">
        <f>AVERAGE(N180:N196)</f>
        <v>3162.705882352941</v>
      </c>
      <c r="Q202" s="36">
        <f>AVERAGE(Q179:Q196)</f>
        <v>8899284.053666666</v>
      </c>
      <c r="T202" s="36">
        <f>+U201/V201</f>
        <v>62.82106171096997</v>
      </c>
      <c r="Y202" s="36">
        <f>+AA201/Z201</f>
        <v>46.86696036014199</v>
      </c>
      <c r="AD202" s="36">
        <f>+AF201/AE201</f>
        <v>204.8939422298373</v>
      </c>
    </row>
    <row r="203" spans="2:30" ht="12.75">
      <c r="B203" s="2" t="s">
        <v>274</v>
      </c>
      <c r="N203" s="8">
        <f>+N200/N202</f>
        <v>2.648628625277437</v>
      </c>
      <c r="Q203" s="8">
        <f>+Q200/Q202</f>
        <v>5.483075630954311</v>
      </c>
      <c r="T203" s="8">
        <f>+T200/T202</f>
        <v>2.5197845528322182</v>
      </c>
      <c r="Y203" s="8">
        <f>+Y200/Y202</f>
        <v>1.3842586887129644</v>
      </c>
      <c r="AD203" s="8">
        <f>+AD200/AD202</f>
        <v>1.4816019136343017</v>
      </c>
    </row>
    <row r="205" spans="2:3" ht="12.75">
      <c r="B205" s="2" t="s">
        <v>274</v>
      </c>
      <c r="C205" s="15" t="s">
        <v>279</v>
      </c>
    </row>
    <row r="206" ht="12.75">
      <c r="C206" s="2" t="s">
        <v>292</v>
      </c>
    </row>
    <row r="207" ht="12.75">
      <c r="C207" s="2" t="s">
        <v>288</v>
      </c>
    </row>
    <row r="208" ht="12.75">
      <c r="C208" s="2" t="s">
        <v>299</v>
      </c>
    </row>
    <row r="209" ht="12.75">
      <c r="C209" s="2" t="s">
        <v>283</v>
      </c>
    </row>
    <row r="210" ht="12.75">
      <c r="C210" s="2" t="s">
        <v>300</v>
      </c>
    </row>
    <row r="211" ht="12.75">
      <c r="C211" s="2" t="s">
        <v>297</v>
      </c>
    </row>
    <row r="212" ht="12.75">
      <c r="C212" s="2" t="s">
        <v>298</v>
      </c>
    </row>
    <row r="213" ht="12.75">
      <c r="C213" s="2" t="s">
        <v>291</v>
      </c>
    </row>
    <row r="214" ht="12.75">
      <c r="C214" s="15" t="s">
        <v>285</v>
      </c>
    </row>
    <row r="215" ht="12.75">
      <c r="C215" s="2" t="s">
        <v>293</v>
      </c>
    </row>
    <row r="216" ht="12.75">
      <c r="C216" s="2" t="s">
        <v>294</v>
      </c>
    </row>
    <row r="217" ht="12.75">
      <c r="C217" s="2" t="s">
        <v>289</v>
      </c>
    </row>
    <row r="218" ht="12.75">
      <c r="C218" s="2" t="s">
        <v>287</v>
      </c>
    </row>
    <row r="219" ht="12.75">
      <c r="C219" s="2" t="s">
        <v>290</v>
      </c>
    </row>
    <row r="220" ht="12.75">
      <c r="C220" s="2" t="s">
        <v>295</v>
      </c>
    </row>
    <row r="221" ht="12.75">
      <c r="C221" s="2" t="s">
        <v>296</v>
      </c>
    </row>
    <row r="222" ht="12.75">
      <c r="C222" s="2" t="s">
        <v>291</v>
      </c>
    </row>
    <row r="224" ht="12.75">
      <c r="A224" s="15" t="s">
        <v>305</v>
      </c>
    </row>
    <row r="225" spans="1:2" ht="12.75">
      <c r="A225" s="15"/>
      <c r="B225" s="2" t="s">
        <v>303</v>
      </c>
    </row>
    <row r="226" spans="1:16" s="7" customFormat="1" ht="26.25" thickBot="1">
      <c r="A226" s="10"/>
      <c r="B226" s="7" t="s">
        <v>185</v>
      </c>
      <c r="C226" s="6" t="s">
        <v>188</v>
      </c>
      <c r="D226" s="7" t="s">
        <v>211</v>
      </c>
      <c r="E226" s="7" t="s">
        <v>202</v>
      </c>
      <c r="F226" s="6" t="s">
        <v>308</v>
      </c>
      <c r="G226" s="7" t="s">
        <v>207</v>
      </c>
      <c r="I226" s="6" t="s">
        <v>188</v>
      </c>
      <c r="J226" s="7" t="s">
        <v>196</v>
      </c>
      <c r="K226" s="7" t="s">
        <v>195</v>
      </c>
      <c r="L226" s="6" t="s">
        <v>308</v>
      </c>
      <c r="M226" s="7" t="s">
        <v>207</v>
      </c>
      <c r="P226" s="6"/>
    </row>
    <row r="227" spans="2:15" ht="13.5" thickTop="1">
      <c r="B227" s="2" t="s">
        <v>131</v>
      </c>
      <c r="C227" s="2">
        <v>24737</v>
      </c>
      <c r="D227" s="4">
        <v>9.677810567166592</v>
      </c>
      <c r="E227" s="2">
        <f aca="true" t="shared" si="35" ref="E227:E249">+C227*D227/100</f>
        <v>2393.9999999999995</v>
      </c>
      <c r="F227" s="2">
        <f>+E227/E$250</f>
        <v>0.023013256173877932</v>
      </c>
      <c r="G227" s="2">
        <f>+F227^2</f>
        <v>0.0005296099597245308</v>
      </c>
      <c r="I227" s="2">
        <v>24737</v>
      </c>
      <c r="J227" s="4">
        <v>156.6040437805716</v>
      </c>
      <c r="K227" s="2">
        <f aca="true" t="shared" si="36" ref="K227:K249">+I227*J227</f>
        <v>3873914.2309999997</v>
      </c>
      <c r="L227" s="2">
        <f>+K227/K$250</f>
        <v>0.009584997353701932</v>
      </c>
      <c r="M227" s="2">
        <f>+L227^2</f>
        <v>9.187217427047304E-05</v>
      </c>
      <c r="O227" s="4"/>
    </row>
    <row r="228" spans="2:15" ht="12.75">
      <c r="B228" s="2" t="s">
        <v>82</v>
      </c>
      <c r="C228" s="2">
        <v>31802</v>
      </c>
      <c r="D228" s="4">
        <v>7.84856298346016</v>
      </c>
      <c r="E228" s="2">
        <f t="shared" si="35"/>
        <v>2496</v>
      </c>
      <c r="F228" s="2">
        <f aca="true" t="shared" si="37" ref="F228:F249">+E228/E$250</f>
        <v>0.023993770847952935</v>
      </c>
      <c r="G228" s="2">
        <f aca="true" t="shared" si="38" ref="G228:G249">+F228^2</f>
        <v>0.0005757010395040761</v>
      </c>
      <c r="I228" s="2">
        <v>31802</v>
      </c>
      <c r="J228" s="4">
        <v>202.81436450537706</v>
      </c>
      <c r="K228" s="2">
        <f t="shared" si="36"/>
        <v>6449902.420000001</v>
      </c>
      <c r="L228" s="2">
        <f aca="true" t="shared" si="39" ref="L228:L249">+K228/K$250</f>
        <v>0.015958612901808382</v>
      </c>
      <c r="M228" s="2">
        <f aca="true" t="shared" si="40" ref="M228:M249">+L228^2</f>
        <v>0.0002546773257497649</v>
      </c>
      <c r="O228" s="4"/>
    </row>
    <row r="229" spans="2:15" ht="12.75">
      <c r="B229" s="2" t="s">
        <v>83</v>
      </c>
      <c r="C229" s="2">
        <v>68768</v>
      </c>
      <c r="D229" s="4">
        <v>7.859760353652861</v>
      </c>
      <c r="E229" s="2">
        <f t="shared" si="35"/>
        <v>5405</v>
      </c>
      <c r="F229" s="2">
        <f t="shared" si="37"/>
        <v>0.051957664837013466</v>
      </c>
      <c r="G229" s="2">
        <f t="shared" si="38"/>
        <v>0.0026995989353154255</v>
      </c>
      <c r="I229" s="2">
        <v>68768</v>
      </c>
      <c r="J229" s="4">
        <v>198.24861141810146</v>
      </c>
      <c r="K229" s="2">
        <f t="shared" si="36"/>
        <v>13633160.510000002</v>
      </c>
      <c r="L229" s="2">
        <f t="shared" si="39"/>
        <v>0.03373172445720668</v>
      </c>
      <c r="M229" s="2">
        <f t="shared" si="40"/>
        <v>0.0011378292348569153</v>
      </c>
      <c r="O229" s="4"/>
    </row>
    <row r="230" spans="2:15" ht="12.75">
      <c r="B230" s="2" t="s">
        <v>132</v>
      </c>
      <c r="C230" s="2">
        <v>15275</v>
      </c>
      <c r="D230" s="4">
        <v>8.543371522094926</v>
      </c>
      <c r="E230" s="2">
        <f t="shared" si="35"/>
        <v>1305</v>
      </c>
      <c r="F230" s="2">
        <f t="shared" si="37"/>
        <v>0.012544820094783086</v>
      </c>
      <c r="G230" s="2">
        <f t="shared" si="38"/>
        <v>0.0001573725112104735</v>
      </c>
      <c r="I230" s="2">
        <v>15275</v>
      </c>
      <c r="J230" s="4">
        <v>160.94026671031096</v>
      </c>
      <c r="K230" s="2">
        <f t="shared" si="36"/>
        <v>2458362.574</v>
      </c>
      <c r="L230" s="2">
        <f t="shared" si="39"/>
        <v>0.006082581430861284</v>
      </c>
      <c r="M230" s="2">
        <f t="shared" si="40"/>
        <v>3.699779686305851E-05</v>
      </c>
      <c r="O230" s="4"/>
    </row>
    <row r="231" spans="2:15" ht="12.75">
      <c r="B231" s="2" t="s">
        <v>84</v>
      </c>
      <c r="C231" s="2">
        <v>297419</v>
      </c>
      <c r="D231" s="4">
        <v>5.539323311557096</v>
      </c>
      <c r="E231" s="2">
        <f t="shared" si="35"/>
        <v>16475</v>
      </c>
      <c r="F231" s="2">
        <f t="shared" si="37"/>
        <v>0.1583723456410355</v>
      </c>
      <c r="G231" s="2">
        <f t="shared" si="38"/>
        <v>0.025081799863843617</v>
      </c>
      <c r="I231" s="2">
        <v>297419</v>
      </c>
      <c r="J231" s="4">
        <v>312.07118917083307</v>
      </c>
      <c r="K231" s="2">
        <f t="shared" si="36"/>
        <v>92815901.012</v>
      </c>
      <c r="L231" s="2">
        <f t="shared" si="39"/>
        <v>0.22964890612764846</v>
      </c>
      <c r="M231" s="2">
        <f t="shared" si="40"/>
        <v>0.05273862008562549</v>
      </c>
      <c r="O231" s="4"/>
    </row>
    <row r="232" spans="2:15" ht="12.75">
      <c r="B232" s="2" t="s">
        <v>133</v>
      </c>
      <c r="C232" s="2">
        <v>41399</v>
      </c>
      <c r="D232" s="4">
        <v>9.577526027198724</v>
      </c>
      <c r="E232" s="2">
        <f t="shared" si="35"/>
        <v>3965</v>
      </c>
      <c r="F232" s="2">
        <f t="shared" si="37"/>
        <v>0.038115104732425235</v>
      </c>
      <c r="G232" s="2">
        <f t="shared" si="38"/>
        <v>0.0014527612087637445</v>
      </c>
      <c r="I232" s="2">
        <v>41399</v>
      </c>
      <c r="J232" s="4">
        <v>164.96934650595426</v>
      </c>
      <c r="K232" s="2">
        <f t="shared" si="36"/>
        <v>6829565.976000001</v>
      </c>
      <c r="L232" s="2">
        <f t="shared" si="39"/>
        <v>0.0168979920316911</v>
      </c>
      <c r="M232" s="2">
        <f t="shared" si="40"/>
        <v>0.00028554213470309597</v>
      </c>
      <c r="O232" s="4"/>
    </row>
    <row r="233" spans="2:15" ht="12.75">
      <c r="B233" s="2" t="s">
        <v>85</v>
      </c>
      <c r="C233" s="2">
        <v>60774</v>
      </c>
      <c r="D233" s="4">
        <v>6.599861782999309</v>
      </c>
      <c r="E233" s="2">
        <f t="shared" si="35"/>
        <v>4011</v>
      </c>
      <c r="F233" s="2">
        <f t="shared" si="37"/>
        <v>0.03855729762465514</v>
      </c>
      <c r="G233" s="2">
        <f t="shared" si="38"/>
        <v>0.0014866652001162368</v>
      </c>
      <c r="I233" s="2">
        <v>60774</v>
      </c>
      <c r="J233" s="4">
        <v>239.53442238457234</v>
      </c>
      <c r="K233" s="2">
        <f t="shared" si="36"/>
        <v>14557464.986</v>
      </c>
      <c r="L233" s="2">
        <f t="shared" si="39"/>
        <v>0.036018676472194346</v>
      </c>
      <c r="M233" s="2">
        <f t="shared" si="40"/>
        <v>0.0012973450548086065</v>
      </c>
      <c r="O233" s="4"/>
    </row>
    <row r="234" spans="2:15" ht="12.75">
      <c r="B234" s="2" t="s">
        <v>86</v>
      </c>
      <c r="C234" s="2">
        <v>34828</v>
      </c>
      <c r="D234" s="4">
        <v>6.155966463764787</v>
      </c>
      <c r="E234" s="2">
        <f t="shared" si="35"/>
        <v>2144</v>
      </c>
      <c r="F234" s="2">
        <f t="shared" si="37"/>
        <v>0.020610033933498036</v>
      </c>
      <c r="G234" s="2">
        <f t="shared" si="38"/>
        <v>0.0004247734987399405</v>
      </c>
      <c r="I234" s="2">
        <v>34828</v>
      </c>
      <c r="J234" s="4">
        <v>296.7617502584128</v>
      </c>
      <c r="K234" s="2">
        <f t="shared" si="36"/>
        <v>10335618.238000002</v>
      </c>
      <c r="L234" s="2">
        <f t="shared" si="39"/>
        <v>0.025572810225726304</v>
      </c>
      <c r="M234" s="2">
        <f t="shared" si="40"/>
        <v>0.0006539686228410118</v>
      </c>
      <c r="O234" s="4"/>
    </row>
    <row r="235" spans="2:15" ht="12.75">
      <c r="B235" s="2" t="s">
        <v>141</v>
      </c>
      <c r="C235" s="2">
        <v>90558</v>
      </c>
      <c r="D235" s="4">
        <v>3.4740166523112257</v>
      </c>
      <c r="E235" s="2">
        <f t="shared" si="35"/>
        <v>3146</v>
      </c>
      <c r="F235" s="2">
        <f t="shared" si="37"/>
        <v>0.03024214867294068</v>
      </c>
      <c r="G235" s="2">
        <f t="shared" si="38"/>
        <v>0.0009145875563562477</v>
      </c>
      <c r="I235" s="2">
        <v>90558</v>
      </c>
      <c r="J235" s="4">
        <v>276.7034968307604</v>
      </c>
      <c r="K235" s="2">
        <f t="shared" si="36"/>
        <v>25057715.266</v>
      </c>
      <c r="L235" s="2">
        <f t="shared" si="39"/>
        <v>0.061998826043298254</v>
      </c>
      <c r="M235" s="2">
        <f t="shared" si="40"/>
        <v>0.003843854430747158</v>
      </c>
      <c r="O235" s="4"/>
    </row>
    <row r="236" spans="2:15" ht="12.75">
      <c r="B236" s="2" t="s">
        <v>142</v>
      </c>
      <c r="C236" s="2">
        <v>79168</v>
      </c>
      <c r="D236" s="4">
        <v>6.246210590137429</v>
      </c>
      <c r="E236" s="2">
        <f t="shared" si="35"/>
        <v>4945</v>
      </c>
      <c r="F236" s="2">
        <f t="shared" si="37"/>
        <v>0.04753573591471445</v>
      </c>
      <c r="G236" s="2">
        <f t="shared" si="38"/>
        <v>0.0022596461889534737</v>
      </c>
      <c r="I236" s="2">
        <v>79168</v>
      </c>
      <c r="J236" s="4">
        <v>238.41043982417133</v>
      </c>
      <c r="K236" s="2">
        <f t="shared" si="36"/>
        <v>18874477.699999996</v>
      </c>
      <c r="L236" s="2">
        <f t="shared" si="39"/>
        <v>0.046700006251895285</v>
      </c>
      <c r="M236" s="2">
        <f t="shared" si="40"/>
        <v>0.0021808905839270586</v>
      </c>
      <c r="O236" s="4"/>
    </row>
    <row r="237" spans="2:15" ht="12.75">
      <c r="B237" s="2" t="s">
        <v>134</v>
      </c>
      <c r="C237" s="2">
        <v>73182</v>
      </c>
      <c r="D237" s="4">
        <v>6.121723921182805</v>
      </c>
      <c r="E237" s="2">
        <f t="shared" si="35"/>
        <v>4480.000000000001</v>
      </c>
      <c r="F237" s="2">
        <f t="shared" si="37"/>
        <v>0.04306574254760784</v>
      </c>
      <c r="G237" s="2">
        <f t="shared" si="38"/>
        <v>0.0018546581811768402</v>
      </c>
      <c r="I237" s="2">
        <v>73182</v>
      </c>
      <c r="J237" s="4">
        <v>238.52415152633165</v>
      </c>
      <c r="K237" s="2">
        <f t="shared" si="36"/>
        <v>17455674.457000002</v>
      </c>
      <c r="L237" s="2">
        <f t="shared" si="39"/>
        <v>0.043189545121714766</v>
      </c>
      <c r="M237" s="2">
        <f t="shared" si="40"/>
        <v>0.0018653368078206357</v>
      </c>
      <c r="O237" s="4"/>
    </row>
    <row r="238" spans="2:15" ht="12.75">
      <c r="B238" s="2" t="s">
        <v>143</v>
      </c>
      <c r="C238" s="2">
        <v>41594</v>
      </c>
      <c r="D238" s="4">
        <v>8.830600567389528</v>
      </c>
      <c r="E238" s="2">
        <f t="shared" si="35"/>
        <v>3673</v>
      </c>
      <c r="F238" s="2">
        <f t="shared" si="37"/>
        <v>0.03530814115566151</v>
      </c>
      <c r="G238" s="2">
        <f t="shared" si="38"/>
        <v>0.0012466648318681182</v>
      </c>
      <c r="I238" s="2">
        <v>41594</v>
      </c>
      <c r="J238" s="4">
        <v>198.31871462230131</v>
      </c>
      <c r="K238" s="2">
        <f t="shared" si="36"/>
        <v>8248868.616000001</v>
      </c>
      <c r="L238" s="2">
        <f t="shared" si="39"/>
        <v>0.020409688790395664</v>
      </c>
      <c r="M238" s="2">
        <f t="shared" si="40"/>
        <v>0.00041655539652080245</v>
      </c>
      <c r="O238" s="4"/>
    </row>
    <row r="239" spans="2:15" ht="12.75">
      <c r="B239" s="2" t="s">
        <v>135</v>
      </c>
      <c r="C239" s="2">
        <v>70718</v>
      </c>
      <c r="D239" s="4">
        <v>7.805650612291072</v>
      </c>
      <c r="E239" s="2">
        <f t="shared" si="35"/>
        <v>5520</v>
      </c>
      <c r="F239" s="2">
        <f t="shared" si="37"/>
        <v>0.053063147067588225</v>
      </c>
      <c r="G239" s="2">
        <f t="shared" si="38"/>
        <v>0.002815697576716497</v>
      </c>
      <c r="I239" s="2">
        <v>70718</v>
      </c>
      <c r="J239" s="4">
        <v>185.68666537515202</v>
      </c>
      <c r="K239" s="2">
        <f t="shared" si="36"/>
        <v>13131389.602</v>
      </c>
      <c r="L239" s="2">
        <f t="shared" si="39"/>
        <v>0.03249022231271983</v>
      </c>
      <c r="M239" s="2">
        <f t="shared" si="40"/>
        <v>0.0010556145459299573</v>
      </c>
      <c r="O239" s="4"/>
    </row>
    <row r="240" spans="2:15" ht="12.75">
      <c r="B240" s="2" t="s">
        <v>136</v>
      </c>
      <c r="C240" s="2">
        <v>33326</v>
      </c>
      <c r="D240" s="4">
        <v>8.188801536337994</v>
      </c>
      <c r="E240" s="2">
        <f t="shared" si="35"/>
        <v>2729</v>
      </c>
      <c r="F240" s="2">
        <f t="shared" si="37"/>
        <v>0.026233573975987003</v>
      </c>
      <c r="G240" s="2">
        <f t="shared" si="38"/>
        <v>0.0006882004035535825</v>
      </c>
      <c r="I240" s="2">
        <v>33326</v>
      </c>
      <c r="J240" s="4">
        <v>152.04933160295263</v>
      </c>
      <c r="K240" s="2">
        <f t="shared" si="36"/>
        <v>5067196.024999999</v>
      </c>
      <c r="L240" s="2">
        <f t="shared" si="39"/>
        <v>0.012537464072294776</v>
      </c>
      <c r="M240" s="2">
        <f t="shared" si="40"/>
        <v>0.0001571880053640823</v>
      </c>
      <c r="O240" s="4"/>
    </row>
    <row r="241" spans="2:15" ht="12.75">
      <c r="B241" s="2" t="s">
        <v>137</v>
      </c>
      <c r="C241" s="2">
        <v>46807</v>
      </c>
      <c r="D241" s="4">
        <v>9.043519131753799</v>
      </c>
      <c r="E241" s="2">
        <f t="shared" si="35"/>
        <v>4233.000000000001</v>
      </c>
      <c r="F241" s="2">
        <f t="shared" si="37"/>
        <v>0.040691358974112496</v>
      </c>
      <c r="G241" s="2">
        <f t="shared" si="38"/>
        <v>0.0016557866951600855</v>
      </c>
      <c r="I241" s="2">
        <v>46807</v>
      </c>
      <c r="J241" s="4">
        <v>174.14325385091976</v>
      </c>
      <c r="K241" s="2">
        <f t="shared" si="36"/>
        <v>8151123.283000002</v>
      </c>
      <c r="L241" s="2">
        <f t="shared" si="39"/>
        <v>0.020167843281622005</v>
      </c>
      <c r="M241" s="2">
        <f t="shared" si="40"/>
        <v>0.00040674190263206584</v>
      </c>
      <c r="O241" s="4"/>
    </row>
    <row r="242" spans="2:15" ht="12.75">
      <c r="B242" s="2" t="s">
        <v>138</v>
      </c>
      <c r="C242" s="2">
        <v>225038</v>
      </c>
      <c r="D242" s="4">
        <v>5.529732756245612</v>
      </c>
      <c r="E242" s="2">
        <f t="shared" si="35"/>
        <v>12444</v>
      </c>
      <c r="F242" s="2">
        <f t="shared" si="37"/>
        <v>0.11962279023714997</v>
      </c>
      <c r="G242" s="2">
        <f t="shared" si="38"/>
        <v>0.014309611944121182</v>
      </c>
      <c r="I242" s="2">
        <v>225038</v>
      </c>
      <c r="J242" s="4">
        <v>266.3457167900532</v>
      </c>
      <c r="K242" s="2">
        <f t="shared" si="36"/>
        <v>59937907.41499999</v>
      </c>
      <c r="L242" s="2">
        <f t="shared" si="39"/>
        <v>0.1483008269418772</v>
      </c>
      <c r="M242" s="2">
        <f t="shared" si="40"/>
        <v>0.021993135271644614</v>
      </c>
      <c r="O242" s="4"/>
    </row>
    <row r="243" spans="2:15" ht="12.75">
      <c r="B243" s="2" t="s">
        <v>87</v>
      </c>
      <c r="C243" s="2">
        <v>15415</v>
      </c>
      <c r="D243" s="4">
        <v>9.101524489133961</v>
      </c>
      <c r="E243" s="2">
        <f t="shared" si="35"/>
        <v>1403</v>
      </c>
      <c r="F243" s="2">
        <f t="shared" si="37"/>
        <v>0.013486883213012007</v>
      </c>
      <c r="G243" s="2">
        <f t="shared" si="38"/>
        <v>0.0001818960188014251</v>
      </c>
      <c r="I243" s="2">
        <v>15415</v>
      </c>
      <c r="J243" s="4">
        <v>255.5167061952644</v>
      </c>
      <c r="K243" s="2">
        <f t="shared" si="36"/>
        <v>3938790.0260000005</v>
      </c>
      <c r="L243" s="2">
        <f t="shared" si="39"/>
        <v>0.009745515704474452</v>
      </c>
      <c r="M243" s="2">
        <f t="shared" si="40"/>
        <v>9.497507634615819E-05</v>
      </c>
      <c r="O243" s="4"/>
    </row>
    <row r="244" spans="2:15" ht="12.75">
      <c r="B244" s="2" t="s">
        <v>88</v>
      </c>
      <c r="C244" s="2">
        <v>54649</v>
      </c>
      <c r="D244" s="4">
        <v>7.266372669216271</v>
      </c>
      <c r="E244" s="2">
        <f t="shared" si="35"/>
        <v>3971</v>
      </c>
      <c r="F244" s="2">
        <f t="shared" si="37"/>
        <v>0.03817278206619435</v>
      </c>
      <c r="G244" s="2">
        <f t="shared" si="38"/>
        <v>0.0014571612906731691</v>
      </c>
      <c r="I244" s="2">
        <v>54649</v>
      </c>
      <c r="J244" s="4">
        <v>229.24608739409686</v>
      </c>
      <c r="K244" s="2">
        <f t="shared" si="36"/>
        <v>12528069.43</v>
      </c>
      <c r="L244" s="2">
        <f t="shared" si="39"/>
        <v>0.030997462817483862</v>
      </c>
      <c r="M244" s="2">
        <f t="shared" si="40"/>
        <v>0.0009608427011212945</v>
      </c>
      <c r="O244" s="4"/>
    </row>
    <row r="245" spans="2:15" ht="12.75">
      <c r="B245" s="2" t="s">
        <v>144</v>
      </c>
      <c r="C245" s="2">
        <v>125279</v>
      </c>
      <c r="D245" s="4">
        <v>4.367850956664724</v>
      </c>
      <c r="E245" s="2">
        <f t="shared" si="35"/>
        <v>5472</v>
      </c>
      <c r="F245" s="2">
        <f t="shared" si="37"/>
        <v>0.05260172839743528</v>
      </c>
      <c r="G245" s="2">
        <f t="shared" si="38"/>
        <v>0.002766941830397549</v>
      </c>
      <c r="I245" s="2">
        <v>125279</v>
      </c>
      <c r="J245" s="4">
        <v>377.4873382210905</v>
      </c>
      <c r="K245" s="2">
        <f t="shared" si="36"/>
        <v>47291236.245</v>
      </c>
      <c r="L245" s="2">
        <f t="shared" si="39"/>
        <v>0.117009914838669</v>
      </c>
      <c r="M245" s="2">
        <f t="shared" si="40"/>
        <v>0.013691320170552572</v>
      </c>
      <c r="O245" s="4"/>
    </row>
    <row r="246" spans="2:15" ht="12.75">
      <c r="B246" s="2" t="s">
        <v>145</v>
      </c>
      <c r="C246" s="2">
        <v>43844</v>
      </c>
      <c r="D246" s="4">
        <v>9.784691177812244</v>
      </c>
      <c r="E246" s="2">
        <f t="shared" si="35"/>
        <v>4290</v>
      </c>
      <c r="F246" s="2">
        <f t="shared" si="37"/>
        <v>0.04123929364491911</v>
      </c>
      <c r="G246" s="2">
        <f t="shared" si="38"/>
        <v>0.0017006793403318654</v>
      </c>
      <c r="I246" s="2">
        <v>43844</v>
      </c>
      <c r="J246" s="4">
        <v>189.02291725207553</v>
      </c>
      <c r="K246" s="2">
        <f t="shared" si="36"/>
        <v>8287520.784</v>
      </c>
      <c r="L246" s="2">
        <f t="shared" si="39"/>
        <v>0.020505323568530437</v>
      </c>
      <c r="M246" s="2">
        <f t="shared" si="40"/>
        <v>0.00042046829465012983</v>
      </c>
      <c r="O246" s="4"/>
    </row>
    <row r="247" spans="2:15" ht="12.75">
      <c r="B247" s="2" t="s">
        <v>139</v>
      </c>
      <c r="C247" s="2">
        <v>29585</v>
      </c>
      <c r="D247" s="4">
        <v>6.956227818151089</v>
      </c>
      <c r="E247" s="2">
        <f t="shared" si="35"/>
        <v>2057.9999999999995</v>
      </c>
      <c r="F247" s="2">
        <f t="shared" si="37"/>
        <v>0.019783325482807344</v>
      </c>
      <c r="G247" s="2">
        <f t="shared" si="38"/>
        <v>0.0003913799671586944</v>
      </c>
      <c r="I247" s="2">
        <v>29585</v>
      </c>
      <c r="J247" s="4">
        <v>239.39299435524762</v>
      </c>
      <c r="K247" s="2">
        <f t="shared" si="36"/>
        <v>7082441.738000001</v>
      </c>
      <c r="L247" s="2">
        <f t="shared" si="39"/>
        <v>0.017523667605556268</v>
      </c>
      <c r="M247" s="2">
        <f t="shared" si="40"/>
        <v>0.00030707892635002215</v>
      </c>
      <c r="O247" s="4"/>
    </row>
    <row r="248" spans="2:15" ht="12.75">
      <c r="B248" s="2" t="s">
        <v>146</v>
      </c>
      <c r="C248" s="2">
        <v>48642</v>
      </c>
      <c r="D248" s="4">
        <v>6.1017227910036596</v>
      </c>
      <c r="E248" s="2">
        <f t="shared" si="35"/>
        <v>2968</v>
      </c>
      <c r="F248" s="2">
        <f t="shared" si="37"/>
        <v>0.02853105443779019</v>
      </c>
      <c r="G248" s="2">
        <f t="shared" si="38"/>
        <v>0.0008140210673321473</v>
      </c>
      <c r="I248" s="2">
        <v>48642</v>
      </c>
      <c r="J248" s="4">
        <v>233.64666329509475</v>
      </c>
      <c r="K248" s="2">
        <f t="shared" si="36"/>
        <v>11365040.996</v>
      </c>
      <c r="L248" s="2">
        <f t="shared" si="39"/>
        <v>0.028119850202066587</v>
      </c>
      <c r="M248" s="2">
        <f t="shared" si="40"/>
        <v>0.0007907259753866643</v>
      </c>
      <c r="O248" s="4"/>
    </row>
    <row r="249" spans="2:15" ht="12.75">
      <c r="B249" s="2" t="s">
        <v>140</v>
      </c>
      <c r="C249" s="2">
        <v>39986</v>
      </c>
      <c r="D249" s="4">
        <v>11.253938878607512</v>
      </c>
      <c r="E249" s="2">
        <f t="shared" si="35"/>
        <v>4499.999999999999</v>
      </c>
      <c r="F249" s="2">
        <f t="shared" si="37"/>
        <v>0.043258000326838214</v>
      </c>
      <c r="G249" s="2">
        <f t="shared" si="38"/>
        <v>0.001871254592276735</v>
      </c>
      <c r="I249" s="2">
        <v>39986</v>
      </c>
      <c r="J249" s="4">
        <v>169.8846864902716</v>
      </c>
      <c r="K249" s="2">
        <f t="shared" si="36"/>
        <v>6793009.074</v>
      </c>
      <c r="L249" s="2">
        <f t="shared" si="39"/>
        <v>0.016807541446563126</v>
      </c>
      <c r="M249" s="2">
        <f t="shared" si="40"/>
        <v>0.00028249344947793727</v>
      </c>
      <c r="O249" s="4"/>
    </row>
    <row r="250" spans="2:11" ht="12.75">
      <c r="B250" s="2" t="s">
        <v>189</v>
      </c>
      <c r="E250" s="2">
        <f>SUM(E227:E249)</f>
        <v>104027</v>
      </c>
      <c r="K250" s="2">
        <f>SUM(K227:K249)</f>
        <v>404164350.604</v>
      </c>
    </row>
    <row r="251" spans="2:11" ht="12.75">
      <c r="B251" s="2" t="s">
        <v>338</v>
      </c>
      <c r="E251" s="8">
        <f>SUM(G227:G249)</f>
        <v>0.06733646970209567</v>
      </c>
      <c r="K251" s="8">
        <f>SUM(M227:M249)</f>
        <v>0.10496407396818958</v>
      </c>
    </row>
    <row r="253" spans="2:3" ht="12.75">
      <c r="B253" s="2" t="s">
        <v>338</v>
      </c>
      <c r="C253" s="2" t="s">
        <v>330</v>
      </c>
    </row>
    <row r="254" ht="12.75">
      <c r="C254" s="2" t="s">
        <v>318</v>
      </c>
    </row>
    <row r="255" ht="12.75">
      <c r="C255" s="16" t="s">
        <v>319</v>
      </c>
    </row>
    <row r="256" ht="12.75">
      <c r="C256" s="16" t="s">
        <v>321</v>
      </c>
    </row>
    <row r="257" ht="12.75">
      <c r="C257" s="16" t="s">
        <v>320</v>
      </c>
    </row>
    <row r="259" ht="12.75">
      <c r="A259" s="15" t="s">
        <v>306</v>
      </c>
    </row>
    <row r="260" spans="1:2" ht="12.75">
      <c r="A260" s="15"/>
      <c r="B260" s="2" t="s">
        <v>304</v>
      </c>
    </row>
    <row r="261" spans="1:25" s="7" customFormat="1" ht="39" thickBot="1">
      <c r="A261" s="10"/>
      <c r="B261" s="7" t="s">
        <v>185</v>
      </c>
      <c r="C261" s="7" t="s">
        <v>197</v>
      </c>
      <c r="D261" s="6" t="s">
        <v>188</v>
      </c>
      <c r="E261" s="7" t="s">
        <v>204</v>
      </c>
      <c r="F261" s="6" t="s">
        <v>310</v>
      </c>
      <c r="G261" s="7" t="s">
        <v>309</v>
      </c>
      <c r="H261" s="7" t="s">
        <v>311</v>
      </c>
      <c r="I261" s="7" t="s">
        <v>312</v>
      </c>
      <c r="J261" s="6"/>
      <c r="K261" s="7" t="s">
        <v>194</v>
      </c>
      <c r="L261" s="6" t="s">
        <v>187</v>
      </c>
      <c r="M261" s="7" t="s">
        <v>193</v>
      </c>
      <c r="N261" s="6" t="s">
        <v>314</v>
      </c>
      <c r="O261" s="7" t="s">
        <v>315</v>
      </c>
      <c r="P261" s="7" t="s">
        <v>311</v>
      </c>
      <c r="Q261" s="7" t="s">
        <v>312</v>
      </c>
      <c r="S261" s="7" t="s">
        <v>196</v>
      </c>
      <c r="T261" s="6" t="s">
        <v>188</v>
      </c>
      <c r="U261" s="7" t="s">
        <v>195</v>
      </c>
      <c r="V261" s="7" t="s">
        <v>316</v>
      </c>
      <c r="W261" s="7" t="s">
        <v>317</v>
      </c>
      <c r="X261" s="7" t="s">
        <v>311</v>
      </c>
      <c r="Y261" s="7" t="s">
        <v>312</v>
      </c>
    </row>
    <row r="262" spans="2:25" ht="13.5" thickTop="1">
      <c r="B262" s="2" t="s">
        <v>131</v>
      </c>
      <c r="C262" s="4">
        <v>77.78930817610063</v>
      </c>
      <c r="D262" s="2">
        <v>24737</v>
      </c>
      <c r="E262" s="2">
        <f>+D262/C262</f>
        <v>318</v>
      </c>
      <c r="F262" s="2">
        <f>+D262/D$285*100</f>
        <v>1.5530580558804565</v>
      </c>
      <c r="G262" s="2">
        <f>+E262/E$285*100</f>
        <v>1.791145657316661</v>
      </c>
      <c r="H262" s="2">
        <f>+F262-G262</f>
        <v>-0.23808760143620455</v>
      </c>
      <c r="I262" s="2">
        <f>+ABS(H262)</f>
        <v>0.23808760143620455</v>
      </c>
      <c r="K262" s="4">
        <v>38.98267177110618</v>
      </c>
      <c r="L262" s="2">
        <v>24815</v>
      </c>
      <c r="M262" s="4">
        <f>+K262*L262</f>
        <v>967354.9999999999</v>
      </c>
      <c r="N262" s="2">
        <f>+L262/L$285*100</f>
        <v>1.5661516847727646</v>
      </c>
      <c r="O262" s="2">
        <f>+M262/M$285*100</f>
        <v>1.069374373956036</v>
      </c>
      <c r="P262" s="2">
        <f>+N262-O262</f>
        <v>0.4967773108167286</v>
      </c>
      <c r="Q262" s="2">
        <f>+ABS(P262)</f>
        <v>0.4967773108167286</v>
      </c>
      <c r="S262" s="4">
        <v>156.6040437805716</v>
      </c>
      <c r="T262" s="2">
        <v>24737</v>
      </c>
      <c r="U262" s="2">
        <f>+S262*T262</f>
        <v>3873914.2309999997</v>
      </c>
      <c r="V262" s="2">
        <f>+T262/T$285*100</f>
        <v>1.5530580558804565</v>
      </c>
      <c r="W262" s="2">
        <f>+U262/U$285*100</f>
        <v>0.9584997353701932</v>
      </c>
      <c r="X262" s="2">
        <f>+V262-W262</f>
        <v>0.5945583205102634</v>
      </c>
      <c r="Y262" s="2">
        <f>+ABS(X262)</f>
        <v>0.5945583205102634</v>
      </c>
    </row>
    <row r="263" spans="2:25" ht="12.75">
      <c r="B263" s="2" t="s">
        <v>82</v>
      </c>
      <c r="C263" s="4">
        <v>43.50478796169631</v>
      </c>
      <c r="D263" s="2">
        <v>31802</v>
      </c>
      <c r="E263" s="2">
        <f aca="true" t="shared" si="41" ref="E263:E284">+D263/C263</f>
        <v>731</v>
      </c>
      <c r="F263" s="2">
        <f aca="true" t="shared" si="42" ref="F263:F284">+D263/D$285*100</f>
        <v>1.996618518539446</v>
      </c>
      <c r="G263" s="2">
        <f aca="true" t="shared" si="43" ref="G263:G284">+E263/E$285*100</f>
        <v>4.117381998422891</v>
      </c>
      <c r="H263" s="2">
        <f aca="true" t="shared" si="44" ref="H263:H284">+F263-G263</f>
        <v>-2.120763479883445</v>
      </c>
      <c r="I263" s="2">
        <f aca="true" t="shared" si="45" ref="I263:I284">+ABS(H263)</f>
        <v>2.120763479883445</v>
      </c>
      <c r="K263" s="4">
        <v>48.81724581724582</v>
      </c>
      <c r="L263" s="2">
        <v>31857</v>
      </c>
      <c r="M263" s="4">
        <f aca="true" t="shared" si="46" ref="M263:M284">+K263*L263</f>
        <v>1555171</v>
      </c>
      <c r="N263" s="2">
        <f aca="true" t="shared" si="47" ref="N263:N284">+L263/L$285*100</f>
        <v>2.0105941656984063</v>
      </c>
      <c r="O263" s="2">
        <f aca="true" t="shared" si="48" ref="O263:O284">+M263/M$285*100</f>
        <v>1.719182734900406</v>
      </c>
      <c r="P263" s="2">
        <f aca="true" t="shared" si="49" ref="P263:P284">+N263-O263</f>
        <v>0.29141143079800025</v>
      </c>
      <c r="Q263" s="2">
        <f aca="true" t="shared" si="50" ref="Q263:Q284">+ABS(P263)</f>
        <v>0.29141143079800025</v>
      </c>
      <c r="S263" s="4">
        <v>202.81436450537706</v>
      </c>
      <c r="T263" s="2">
        <v>31802</v>
      </c>
      <c r="U263" s="2">
        <f aca="true" t="shared" si="51" ref="U263:U284">+S263*T263</f>
        <v>6449902.420000001</v>
      </c>
      <c r="V263" s="2">
        <f aca="true" t="shared" si="52" ref="V263:V284">+T263/T$285*100</f>
        <v>1.996618518539446</v>
      </c>
      <c r="W263" s="2">
        <f aca="true" t="shared" si="53" ref="W263:W284">+U263/U$285*100</f>
        <v>1.5958612901808382</v>
      </c>
      <c r="X263" s="2">
        <f aca="true" t="shared" si="54" ref="X263:X284">+V263-W263</f>
        <v>0.40075722835860783</v>
      </c>
      <c r="Y263" s="2">
        <f aca="true" t="shared" si="55" ref="Y263:Y284">+ABS(X263)</f>
        <v>0.40075722835860783</v>
      </c>
    </row>
    <row r="264" spans="2:25" ht="12.75">
      <c r="B264" s="2" t="s">
        <v>83</v>
      </c>
      <c r="C264" s="4">
        <v>50.159008023340625</v>
      </c>
      <c r="D264" s="2">
        <v>68768</v>
      </c>
      <c r="E264" s="2">
        <f t="shared" si="41"/>
        <v>1371</v>
      </c>
      <c r="F264" s="2">
        <f t="shared" si="42"/>
        <v>4.317447402142024</v>
      </c>
      <c r="G264" s="2">
        <f t="shared" si="43"/>
        <v>7.722203447110511</v>
      </c>
      <c r="H264" s="2">
        <f t="shared" si="44"/>
        <v>-3.4047560449684866</v>
      </c>
      <c r="I264" s="2">
        <f t="shared" si="45"/>
        <v>3.4047560449684866</v>
      </c>
      <c r="K264" s="4">
        <v>41.63517026988837</v>
      </c>
      <c r="L264" s="2">
        <v>70770</v>
      </c>
      <c r="M264" s="4">
        <f t="shared" si="46"/>
        <v>2946521</v>
      </c>
      <c r="N264" s="2">
        <f t="shared" si="47"/>
        <v>4.46651439578354</v>
      </c>
      <c r="O264" s="2">
        <f t="shared" si="48"/>
        <v>3.257267548855708</v>
      </c>
      <c r="P264" s="2">
        <f t="shared" si="49"/>
        <v>1.2092468469278321</v>
      </c>
      <c r="Q264" s="2">
        <f t="shared" si="50"/>
        <v>1.2092468469278321</v>
      </c>
      <c r="S264" s="4">
        <v>198.24861141810146</v>
      </c>
      <c r="T264" s="2">
        <v>68768</v>
      </c>
      <c r="U264" s="2">
        <f t="shared" si="51"/>
        <v>13633160.510000002</v>
      </c>
      <c r="V264" s="2">
        <f t="shared" si="52"/>
        <v>4.317447402142024</v>
      </c>
      <c r="W264" s="2">
        <f t="shared" si="53"/>
        <v>3.3731724457206678</v>
      </c>
      <c r="X264" s="2">
        <f t="shared" si="54"/>
        <v>0.9442749564213564</v>
      </c>
      <c r="Y264" s="2">
        <f t="shared" si="55"/>
        <v>0.9442749564213564</v>
      </c>
    </row>
    <row r="265" spans="2:25" ht="12.75">
      <c r="B265" s="2" t="s">
        <v>132</v>
      </c>
      <c r="C265" s="4">
        <v>61.8421052631579</v>
      </c>
      <c r="D265" s="2">
        <v>15275</v>
      </c>
      <c r="E265" s="2">
        <f t="shared" si="41"/>
        <v>247</v>
      </c>
      <c r="F265" s="2">
        <f t="shared" si="42"/>
        <v>0.9590072281834487</v>
      </c>
      <c r="G265" s="2">
        <f t="shared" si="43"/>
        <v>1.391235777852878</v>
      </c>
      <c r="H265" s="2">
        <f t="shared" si="44"/>
        <v>-0.43222854966942936</v>
      </c>
      <c r="I265" s="2">
        <f t="shared" si="45"/>
        <v>0.43222854966942936</v>
      </c>
      <c r="K265" s="4">
        <v>40.53084857305575</v>
      </c>
      <c r="L265" s="2">
        <v>15803</v>
      </c>
      <c r="M265" s="4">
        <f t="shared" si="46"/>
        <v>640509</v>
      </c>
      <c r="N265" s="2">
        <f t="shared" si="47"/>
        <v>0.9973763882516218</v>
      </c>
      <c r="O265" s="2">
        <f t="shared" si="48"/>
        <v>0.7080584799667203</v>
      </c>
      <c r="P265" s="2">
        <f t="shared" si="49"/>
        <v>0.28931790828490145</v>
      </c>
      <c r="Q265" s="2">
        <f t="shared" si="50"/>
        <v>0.28931790828490145</v>
      </c>
      <c r="S265" s="4">
        <v>160.94026671031096</v>
      </c>
      <c r="T265" s="2">
        <v>15275</v>
      </c>
      <c r="U265" s="2">
        <f t="shared" si="51"/>
        <v>2458362.574</v>
      </c>
      <c r="V265" s="2">
        <f t="shared" si="52"/>
        <v>0.9590072281834487</v>
      </c>
      <c r="W265" s="2">
        <f t="shared" si="53"/>
        <v>0.6082581430861285</v>
      </c>
      <c r="X265" s="2">
        <f t="shared" si="54"/>
        <v>0.3507490850973203</v>
      </c>
      <c r="Y265" s="2">
        <f t="shared" si="55"/>
        <v>0.3507490850973203</v>
      </c>
    </row>
    <row r="266" spans="2:25" ht="12.75">
      <c r="B266" s="2" t="s">
        <v>84</v>
      </c>
      <c r="C266" s="4">
        <v>194.13772845953002</v>
      </c>
      <c r="D266" s="2">
        <v>297419</v>
      </c>
      <c r="E266" s="2">
        <f t="shared" si="41"/>
        <v>1532</v>
      </c>
      <c r="F266" s="2">
        <f t="shared" si="42"/>
        <v>18.67279677899137</v>
      </c>
      <c r="G266" s="2">
        <f t="shared" si="43"/>
        <v>8.62904134279599</v>
      </c>
      <c r="H266" s="2">
        <f t="shared" si="44"/>
        <v>10.04375543619538</v>
      </c>
      <c r="I266" s="2">
        <f t="shared" si="45"/>
        <v>10.04375543619538</v>
      </c>
      <c r="K266" s="4">
        <v>62.809520811472545</v>
      </c>
      <c r="L266" s="2">
        <v>285900</v>
      </c>
      <c r="M266" s="4">
        <f t="shared" si="46"/>
        <v>17957242</v>
      </c>
      <c r="N266" s="2">
        <f t="shared" si="47"/>
        <v>18.04403653743838</v>
      </c>
      <c r="O266" s="2">
        <f t="shared" si="48"/>
        <v>19.8510520147485</v>
      </c>
      <c r="P266" s="2">
        <f t="shared" si="49"/>
        <v>-1.8070154773101201</v>
      </c>
      <c r="Q266" s="2">
        <f t="shared" si="50"/>
        <v>1.8070154773101201</v>
      </c>
      <c r="S266" s="4">
        <v>312.07118917083307</v>
      </c>
      <c r="T266" s="2">
        <v>297419</v>
      </c>
      <c r="U266" s="2">
        <f t="shared" si="51"/>
        <v>92815901.012</v>
      </c>
      <c r="V266" s="2">
        <f t="shared" si="52"/>
        <v>18.67279677899137</v>
      </c>
      <c r="W266" s="2">
        <f t="shared" si="53"/>
        <v>22.964890612764847</v>
      </c>
      <c r="X266" s="2">
        <f t="shared" si="54"/>
        <v>-4.292093833773478</v>
      </c>
      <c r="Y266" s="2">
        <f t="shared" si="55"/>
        <v>4.292093833773478</v>
      </c>
    </row>
    <row r="267" spans="2:25" ht="12.75">
      <c r="B267" s="2" t="s">
        <v>133</v>
      </c>
      <c r="C267" s="4">
        <v>59.48132183908046</v>
      </c>
      <c r="D267" s="2">
        <v>41399</v>
      </c>
      <c r="E267" s="2">
        <f t="shared" si="41"/>
        <v>696</v>
      </c>
      <c r="F267" s="2">
        <f t="shared" si="42"/>
        <v>2.59914502386688</v>
      </c>
      <c r="G267" s="2">
        <f t="shared" si="43"/>
        <v>3.920243325447786</v>
      </c>
      <c r="H267" s="2">
        <f t="shared" si="44"/>
        <v>-1.3210983015809061</v>
      </c>
      <c r="I267" s="2">
        <f t="shared" si="45"/>
        <v>1.3210983015809061</v>
      </c>
      <c r="K267" s="4">
        <v>39.194415596676734</v>
      </c>
      <c r="L267" s="2">
        <v>42368</v>
      </c>
      <c r="M267" s="4">
        <f t="shared" si="46"/>
        <v>1660588.9999999998</v>
      </c>
      <c r="N267" s="2">
        <f t="shared" si="47"/>
        <v>2.673976005659983</v>
      </c>
      <c r="O267" s="2">
        <f t="shared" si="48"/>
        <v>1.8357183477350918</v>
      </c>
      <c r="P267" s="2">
        <f t="shared" si="49"/>
        <v>0.838257657924891</v>
      </c>
      <c r="Q267" s="2">
        <f t="shared" si="50"/>
        <v>0.838257657924891</v>
      </c>
      <c r="S267" s="4">
        <v>164.96934650595426</v>
      </c>
      <c r="T267" s="2">
        <v>41399</v>
      </c>
      <c r="U267" s="2">
        <f t="shared" si="51"/>
        <v>6829565.976000001</v>
      </c>
      <c r="V267" s="2">
        <f t="shared" si="52"/>
        <v>2.59914502386688</v>
      </c>
      <c r="W267" s="2">
        <f t="shared" si="53"/>
        <v>1.6897992031691103</v>
      </c>
      <c r="X267" s="2">
        <f t="shared" si="54"/>
        <v>0.9093458206977698</v>
      </c>
      <c r="Y267" s="2">
        <f t="shared" si="55"/>
        <v>0.9093458206977698</v>
      </c>
    </row>
    <row r="268" spans="2:25" ht="12.75">
      <c r="B268" s="2" t="s">
        <v>85</v>
      </c>
      <c r="C268" s="4">
        <v>83.13816689466485</v>
      </c>
      <c r="D268" s="2">
        <v>60774</v>
      </c>
      <c r="E268" s="2">
        <f t="shared" si="41"/>
        <v>731</v>
      </c>
      <c r="F268" s="2">
        <f t="shared" si="42"/>
        <v>3.8155617208262465</v>
      </c>
      <c r="G268" s="2">
        <f t="shared" si="43"/>
        <v>4.117381998422891</v>
      </c>
      <c r="H268" s="2">
        <f t="shared" si="44"/>
        <v>-0.30182027759664454</v>
      </c>
      <c r="I268" s="2">
        <f t="shared" si="45"/>
        <v>0.30182027759664454</v>
      </c>
      <c r="K268" s="4">
        <v>52.27738970588236</v>
      </c>
      <c r="L268" s="2">
        <v>59840</v>
      </c>
      <c r="M268" s="4">
        <f t="shared" si="46"/>
        <v>3128279</v>
      </c>
      <c r="N268" s="2">
        <f t="shared" si="47"/>
        <v>3.7766881650937827</v>
      </c>
      <c r="O268" s="2">
        <f t="shared" si="48"/>
        <v>3.4581941450499705</v>
      </c>
      <c r="P268" s="2">
        <f t="shared" si="49"/>
        <v>0.3184940200438122</v>
      </c>
      <c r="Q268" s="2">
        <f t="shared" si="50"/>
        <v>0.3184940200438122</v>
      </c>
      <c r="S268" s="4">
        <v>239.53442238457234</v>
      </c>
      <c r="T268" s="2">
        <v>60774</v>
      </c>
      <c r="U268" s="2">
        <f t="shared" si="51"/>
        <v>14557464.986</v>
      </c>
      <c r="V268" s="2">
        <f t="shared" si="52"/>
        <v>3.8155617208262465</v>
      </c>
      <c r="W268" s="2">
        <f t="shared" si="53"/>
        <v>3.6018676472194344</v>
      </c>
      <c r="X268" s="2">
        <f t="shared" si="54"/>
        <v>0.21369407360681203</v>
      </c>
      <c r="Y268" s="2">
        <f t="shared" si="55"/>
        <v>0.21369407360681203</v>
      </c>
    </row>
    <row r="269" spans="2:25" ht="12.75">
      <c r="B269" s="2" t="s">
        <v>86</v>
      </c>
      <c r="C269" s="4">
        <v>68.69428007889546</v>
      </c>
      <c r="D269" s="2">
        <v>34828</v>
      </c>
      <c r="E269" s="2">
        <f t="shared" si="41"/>
        <v>507</v>
      </c>
      <c r="F269" s="2">
        <f t="shared" si="42"/>
        <v>2.186599263055526</v>
      </c>
      <c r="G269" s="2">
        <f t="shared" si="43"/>
        <v>2.8556944913822235</v>
      </c>
      <c r="H269" s="2">
        <f t="shared" si="44"/>
        <v>-0.6690952283266975</v>
      </c>
      <c r="I269" s="2">
        <f t="shared" si="45"/>
        <v>0.6690952283266975</v>
      </c>
      <c r="K269" s="4">
        <v>67.28408989432951</v>
      </c>
      <c r="L269" s="2">
        <v>33595</v>
      </c>
      <c r="M269" s="4">
        <f t="shared" si="46"/>
        <v>2260409</v>
      </c>
      <c r="N269" s="2">
        <f t="shared" si="47"/>
        <v>2.120284741081645</v>
      </c>
      <c r="O269" s="2">
        <f t="shared" si="48"/>
        <v>2.4987966767728387</v>
      </c>
      <c r="P269" s="2">
        <f t="shared" si="49"/>
        <v>-0.37851193569119346</v>
      </c>
      <c r="Q269" s="2">
        <f t="shared" si="50"/>
        <v>0.37851193569119346</v>
      </c>
      <c r="S269" s="4">
        <v>296.7617502584128</v>
      </c>
      <c r="T269" s="2">
        <v>34828</v>
      </c>
      <c r="U269" s="2">
        <f t="shared" si="51"/>
        <v>10335618.238000002</v>
      </c>
      <c r="V269" s="2">
        <f t="shared" si="52"/>
        <v>2.186599263055526</v>
      </c>
      <c r="W269" s="2">
        <f t="shared" si="53"/>
        <v>2.5572810225726306</v>
      </c>
      <c r="X269" s="2">
        <f t="shared" si="54"/>
        <v>-0.3706817595171046</v>
      </c>
      <c r="Y269" s="2">
        <f t="shared" si="55"/>
        <v>0.3706817595171046</v>
      </c>
    </row>
    <row r="270" spans="2:25" ht="12.75">
      <c r="B270" s="2" t="s">
        <v>141</v>
      </c>
      <c r="C270" s="4">
        <v>78</v>
      </c>
      <c r="D270" s="2">
        <v>90558</v>
      </c>
      <c r="E270" s="2">
        <f t="shared" si="41"/>
        <v>1161</v>
      </c>
      <c r="F270" s="2">
        <f t="shared" si="42"/>
        <v>5.685484554490131</v>
      </c>
      <c r="G270" s="2">
        <f t="shared" si="43"/>
        <v>6.539371409259885</v>
      </c>
      <c r="H270" s="2">
        <f t="shared" si="44"/>
        <v>-0.8538868547697538</v>
      </c>
      <c r="I270" s="2">
        <f t="shared" si="45"/>
        <v>0.8538868547697538</v>
      </c>
      <c r="K270" s="4">
        <v>60.79204105097305</v>
      </c>
      <c r="L270" s="2">
        <v>93932</v>
      </c>
      <c r="M270" s="4">
        <f t="shared" si="46"/>
        <v>5710318</v>
      </c>
      <c r="N270" s="2">
        <f t="shared" si="47"/>
        <v>5.928340119043937</v>
      </c>
      <c r="O270" s="2">
        <f t="shared" si="48"/>
        <v>6.312540625044461</v>
      </c>
      <c r="P270" s="2">
        <f t="shared" si="49"/>
        <v>-0.384200506000524</v>
      </c>
      <c r="Q270" s="2">
        <f t="shared" si="50"/>
        <v>0.384200506000524</v>
      </c>
      <c r="S270" s="4">
        <v>276.7034968307604</v>
      </c>
      <c r="T270" s="2">
        <v>90558</v>
      </c>
      <c r="U270" s="2">
        <f t="shared" si="51"/>
        <v>25057715.266</v>
      </c>
      <c r="V270" s="2">
        <f t="shared" si="52"/>
        <v>5.685484554490131</v>
      </c>
      <c r="W270" s="2">
        <f t="shared" si="53"/>
        <v>6.199882604329825</v>
      </c>
      <c r="X270" s="2">
        <f t="shared" si="54"/>
        <v>-0.5143980498396941</v>
      </c>
      <c r="Y270" s="2">
        <f t="shared" si="55"/>
        <v>0.5143980498396941</v>
      </c>
    </row>
    <row r="271" spans="2:25" ht="12.75">
      <c r="B271" s="2" t="s">
        <v>142</v>
      </c>
      <c r="C271" s="4">
        <v>57.202312138728324</v>
      </c>
      <c r="D271" s="2">
        <v>79168</v>
      </c>
      <c r="E271" s="2">
        <f t="shared" si="41"/>
        <v>1384</v>
      </c>
      <c r="F271" s="2">
        <f t="shared" si="42"/>
        <v>4.97038849367118</v>
      </c>
      <c r="G271" s="2">
        <f t="shared" si="43"/>
        <v>7.795426382786978</v>
      </c>
      <c r="H271" s="2">
        <f t="shared" si="44"/>
        <v>-2.825037889115798</v>
      </c>
      <c r="I271" s="2">
        <f t="shared" si="45"/>
        <v>2.825037889115798</v>
      </c>
      <c r="K271" s="4">
        <v>58.640410747565504</v>
      </c>
      <c r="L271" s="2">
        <v>81023</v>
      </c>
      <c r="M271" s="4">
        <f t="shared" si="46"/>
        <v>4751222</v>
      </c>
      <c r="N271" s="2">
        <f t="shared" si="47"/>
        <v>5.113613054819411</v>
      </c>
      <c r="O271" s="2">
        <f t="shared" si="48"/>
        <v>5.2522962632912895</v>
      </c>
      <c r="P271" s="2">
        <f t="shared" si="49"/>
        <v>-0.13868320847187832</v>
      </c>
      <c r="Q271" s="2">
        <f t="shared" si="50"/>
        <v>0.13868320847187832</v>
      </c>
      <c r="S271" s="4">
        <v>238.41043982417133</v>
      </c>
      <c r="T271" s="2">
        <v>79168</v>
      </c>
      <c r="U271" s="2">
        <f t="shared" si="51"/>
        <v>18874477.699999996</v>
      </c>
      <c r="V271" s="2">
        <f t="shared" si="52"/>
        <v>4.97038849367118</v>
      </c>
      <c r="W271" s="2">
        <f t="shared" si="53"/>
        <v>4.6700006251895285</v>
      </c>
      <c r="X271" s="2">
        <f t="shared" si="54"/>
        <v>0.30038786848165167</v>
      </c>
      <c r="Y271" s="2">
        <f t="shared" si="55"/>
        <v>0.30038786848165167</v>
      </c>
    </row>
    <row r="272" spans="2:25" ht="12.75">
      <c r="B272" s="2" t="s">
        <v>134</v>
      </c>
      <c r="C272" s="4">
        <v>138.60227272727272</v>
      </c>
      <c r="D272" s="2">
        <v>73182</v>
      </c>
      <c r="E272" s="2">
        <f t="shared" si="41"/>
        <v>528</v>
      </c>
      <c r="F272" s="2">
        <f t="shared" si="42"/>
        <v>4.59457066925834</v>
      </c>
      <c r="G272" s="2">
        <f t="shared" si="43"/>
        <v>2.973977695167286</v>
      </c>
      <c r="H272" s="2">
        <f t="shared" si="44"/>
        <v>1.6205929740910543</v>
      </c>
      <c r="I272" s="2">
        <f t="shared" si="45"/>
        <v>1.6205929740910543</v>
      </c>
      <c r="K272" s="4">
        <v>53.38687470683994</v>
      </c>
      <c r="L272" s="2">
        <v>72486</v>
      </c>
      <c r="M272" s="4">
        <f t="shared" si="46"/>
        <v>3869801</v>
      </c>
      <c r="N272" s="2">
        <f t="shared" si="47"/>
        <v>4.574816482870788</v>
      </c>
      <c r="O272" s="2">
        <f t="shared" si="48"/>
        <v>4.277918676917411</v>
      </c>
      <c r="P272" s="2">
        <f t="shared" si="49"/>
        <v>0.29689780595337734</v>
      </c>
      <c r="Q272" s="2">
        <f t="shared" si="50"/>
        <v>0.29689780595337734</v>
      </c>
      <c r="S272" s="4">
        <v>238.52415152633165</v>
      </c>
      <c r="T272" s="2">
        <v>73182</v>
      </c>
      <c r="U272" s="2">
        <f t="shared" si="51"/>
        <v>17455674.457000002</v>
      </c>
      <c r="V272" s="2">
        <f t="shared" si="52"/>
        <v>4.59457066925834</v>
      </c>
      <c r="W272" s="2">
        <f t="shared" si="53"/>
        <v>4.3189545121714765</v>
      </c>
      <c r="X272" s="2">
        <f t="shared" si="54"/>
        <v>0.2756161570868638</v>
      </c>
      <c r="Y272" s="2">
        <f t="shared" si="55"/>
        <v>0.2756161570868638</v>
      </c>
    </row>
    <row r="273" spans="2:25" ht="12.75">
      <c r="B273" s="2" t="s">
        <v>143</v>
      </c>
      <c r="C273" s="4">
        <v>56.66757493188011</v>
      </c>
      <c r="D273" s="2">
        <v>41594</v>
      </c>
      <c r="E273" s="2">
        <f t="shared" si="41"/>
        <v>734</v>
      </c>
      <c r="F273" s="2">
        <f t="shared" si="42"/>
        <v>2.6113876693330518</v>
      </c>
      <c r="G273" s="2">
        <f t="shared" si="43"/>
        <v>4.134279598963614</v>
      </c>
      <c r="H273" s="2">
        <f t="shared" si="44"/>
        <v>-1.5228919296305623</v>
      </c>
      <c r="I273" s="2">
        <f t="shared" si="45"/>
        <v>1.5228919296305623</v>
      </c>
      <c r="K273" s="4">
        <v>50.513945227455025</v>
      </c>
      <c r="L273" s="2">
        <v>43635</v>
      </c>
      <c r="M273" s="4">
        <f t="shared" si="46"/>
        <v>2204176</v>
      </c>
      <c r="N273" s="2">
        <f t="shared" si="47"/>
        <v>2.7539403088881556</v>
      </c>
      <c r="O273" s="2">
        <f t="shared" si="48"/>
        <v>2.4366332216083237</v>
      </c>
      <c r="P273" s="2">
        <f t="shared" si="49"/>
        <v>0.3173070872798318</v>
      </c>
      <c r="Q273" s="2">
        <f t="shared" si="50"/>
        <v>0.3173070872798318</v>
      </c>
      <c r="S273" s="4">
        <v>198.31871462230131</v>
      </c>
      <c r="T273" s="2">
        <v>41594</v>
      </c>
      <c r="U273" s="2">
        <f t="shared" si="51"/>
        <v>8248868.616000001</v>
      </c>
      <c r="V273" s="2">
        <f t="shared" si="52"/>
        <v>2.6113876693330518</v>
      </c>
      <c r="W273" s="2">
        <f t="shared" si="53"/>
        <v>2.0409688790395664</v>
      </c>
      <c r="X273" s="2">
        <f t="shared" si="54"/>
        <v>0.5704187902934854</v>
      </c>
      <c r="Y273" s="2">
        <f t="shared" si="55"/>
        <v>0.5704187902934854</v>
      </c>
    </row>
    <row r="274" spans="2:25" ht="12.75">
      <c r="B274" s="2" t="s">
        <v>135</v>
      </c>
      <c r="C274" s="4">
        <v>113.1488</v>
      </c>
      <c r="D274" s="2">
        <v>70718</v>
      </c>
      <c r="E274" s="2">
        <f t="shared" si="41"/>
        <v>625</v>
      </c>
      <c r="F274" s="2">
        <f t="shared" si="42"/>
        <v>4.43987385680374</v>
      </c>
      <c r="G274" s="2">
        <f t="shared" si="43"/>
        <v>3.520333445984004</v>
      </c>
      <c r="H274" s="2">
        <f t="shared" si="44"/>
        <v>0.9195404108197365</v>
      </c>
      <c r="I274" s="2">
        <f t="shared" si="45"/>
        <v>0.9195404108197365</v>
      </c>
      <c r="K274" s="4">
        <v>44.171932536893884</v>
      </c>
      <c r="L274" s="2">
        <v>71150</v>
      </c>
      <c r="M274" s="4">
        <f t="shared" si="46"/>
        <v>3142833</v>
      </c>
      <c r="N274" s="2">
        <f t="shared" si="47"/>
        <v>4.490497375441556</v>
      </c>
      <c r="O274" s="2">
        <f t="shared" si="48"/>
        <v>3.474283041720331</v>
      </c>
      <c r="P274" s="2">
        <f t="shared" si="49"/>
        <v>1.0162143337212246</v>
      </c>
      <c r="Q274" s="2">
        <f t="shared" si="50"/>
        <v>1.0162143337212246</v>
      </c>
      <c r="S274" s="4">
        <v>185.68666537515202</v>
      </c>
      <c r="T274" s="2">
        <v>70718</v>
      </c>
      <c r="U274" s="2">
        <f t="shared" si="51"/>
        <v>13131389.602</v>
      </c>
      <c r="V274" s="2">
        <f t="shared" si="52"/>
        <v>4.43987385680374</v>
      </c>
      <c r="W274" s="2">
        <f t="shared" si="53"/>
        <v>3.249022231271983</v>
      </c>
      <c r="X274" s="2">
        <f t="shared" si="54"/>
        <v>1.1908516255317574</v>
      </c>
      <c r="Y274" s="2">
        <f t="shared" si="55"/>
        <v>1.1908516255317574</v>
      </c>
    </row>
    <row r="275" spans="2:25" ht="12.75">
      <c r="B275" s="2" t="s">
        <v>136</v>
      </c>
      <c r="C275" s="4">
        <v>88.39787798408489</v>
      </c>
      <c r="D275" s="2">
        <v>33326</v>
      </c>
      <c r="E275" s="2">
        <f t="shared" si="41"/>
        <v>377</v>
      </c>
      <c r="F275" s="2">
        <f t="shared" si="42"/>
        <v>2.0922995015673727</v>
      </c>
      <c r="G275" s="2">
        <f t="shared" si="43"/>
        <v>2.123465134617551</v>
      </c>
      <c r="H275" s="2">
        <f t="shared" si="44"/>
        <v>-0.031165633050178165</v>
      </c>
      <c r="I275" s="2">
        <f t="shared" si="45"/>
        <v>0.031165633050178165</v>
      </c>
      <c r="K275" s="4">
        <v>41.97099576207508</v>
      </c>
      <c r="L275" s="2">
        <v>33271</v>
      </c>
      <c r="M275" s="4">
        <f t="shared" si="46"/>
        <v>1396417</v>
      </c>
      <c r="N275" s="2">
        <f t="shared" si="47"/>
        <v>2.099836095267969</v>
      </c>
      <c r="O275" s="2">
        <f t="shared" si="48"/>
        <v>1.543686190857096</v>
      </c>
      <c r="P275" s="2">
        <f t="shared" si="49"/>
        <v>0.5561499044108729</v>
      </c>
      <c r="Q275" s="2">
        <f t="shared" si="50"/>
        <v>0.5561499044108729</v>
      </c>
      <c r="S275" s="4">
        <v>152.04933160295263</v>
      </c>
      <c r="T275" s="2">
        <v>33326</v>
      </c>
      <c r="U275" s="2">
        <f t="shared" si="51"/>
        <v>5067196.024999999</v>
      </c>
      <c r="V275" s="2">
        <f t="shared" si="52"/>
        <v>2.0922995015673727</v>
      </c>
      <c r="W275" s="2">
        <f t="shared" si="53"/>
        <v>1.2537464072294775</v>
      </c>
      <c r="X275" s="2">
        <f t="shared" si="54"/>
        <v>0.8385530943378952</v>
      </c>
      <c r="Y275" s="2">
        <f t="shared" si="55"/>
        <v>0.8385530943378952</v>
      </c>
    </row>
    <row r="276" spans="2:25" ht="12.75">
      <c r="B276" s="2" t="s">
        <v>137</v>
      </c>
      <c r="C276" s="4">
        <v>67.2514367816092</v>
      </c>
      <c r="D276" s="2">
        <v>46807</v>
      </c>
      <c r="E276" s="2">
        <f t="shared" si="41"/>
        <v>696</v>
      </c>
      <c r="F276" s="2">
        <f t="shared" si="42"/>
        <v>2.9386743914620417</v>
      </c>
      <c r="G276" s="2">
        <f t="shared" si="43"/>
        <v>3.920243325447786</v>
      </c>
      <c r="H276" s="2">
        <f t="shared" si="44"/>
        <v>-0.9815689339857445</v>
      </c>
      <c r="I276" s="2">
        <f t="shared" si="45"/>
        <v>0.9815689339857445</v>
      </c>
      <c r="K276" s="4">
        <v>43.13506007111747</v>
      </c>
      <c r="L276" s="2">
        <v>47527</v>
      </c>
      <c r="M276" s="4">
        <f t="shared" si="46"/>
        <v>2050080</v>
      </c>
      <c r="N276" s="2">
        <f t="shared" si="47"/>
        <v>2.999576511069723</v>
      </c>
      <c r="O276" s="2">
        <f t="shared" si="48"/>
        <v>2.2662859204323027</v>
      </c>
      <c r="P276" s="2">
        <f t="shared" si="49"/>
        <v>0.7332905906374201</v>
      </c>
      <c r="Q276" s="2">
        <f t="shared" si="50"/>
        <v>0.7332905906374201</v>
      </c>
      <c r="S276" s="4">
        <v>174.14325385091976</v>
      </c>
      <c r="T276" s="2">
        <v>46807</v>
      </c>
      <c r="U276" s="2">
        <f t="shared" si="51"/>
        <v>8151123.283000002</v>
      </c>
      <c r="V276" s="2">
        <f t="shared" si="52"/>
        <v>2.9386743914620417</v>
      </c>
      <c r="W276" s="2">
        <f t="shared" si="53"/>
        <v>2.0167843281622004</v>
      </c>
      <c r="X276" s="2">
        <f t="shared" si="54"/>
        <v>0.9218900632998412</v>
      </c>
      <c r="Y276" s="2">
        <f t="shared" si="55"/>
        <v>0.9218900632998412</v>
      </c>
    </row>
    <row r="277" spans="2:25" ht="12.75">
      <c r="B277" s="2" t="s">
        <v>138</v>
      </c>
      <c r="C277" s="4">
        <v>156.49374130737135</v>
      </c>
      <c r="D277" s="2">
        <v>225038</v>
      </c>
      <c r="E277" s="2">
        <f t="shared" si="41"/>
        <v>1438</v>
      </c>
      <c r="F277" s="2">
        <f t="shared" si="42"/>
        <v>14.128515130340228</v>
      </c>
      <c r="G277" s="2">
        <f t="shared" si="43"/>
        <v>8.099583192519995</v>
      </c>
      <c r="H277" s="2">
        <f t="shared" si="44"/>
        <v>6.028931937820232</v>
      </c>
      <c r="I277" s="2">
        <f t="shared" si="45"/>
        <v>6.028931937820232</v>
      </c>
      <c r="K277" s="4">
        <v>61.29977632779324</v>
      </c>
      <c r="L277" s="2">
        <v>215941</v>
      </c>
      <c r="M277" s="4">
        <f t="shared" si="46"/>
        <v>13237135</v>
      </c>
      <c r="N277" s="2">
        <f t="shared" si="47"/>
        <v>13.628706869293392</v>
      </c>
      <c r="O277" s="2">
        <f t="shared" si="48"/>
        <v>14.633152207407345</v>
      </c>
      <c r="P277" s="2">
        <f t="shared" si="49"/>
        <v>-1.0044453381139533</v>
      </c>
      <c r="Q277" s="2">
        <f t="shared" si="50"/>
        <v>1.0044453381139533</v>
      </c>
      <c r="S277" s="4">
        <v>266.3457167900532</v>
      </c>
      <c r="T277" s="2">
        <v>225038</v>
      </c>
      <c r="U277" s="2">
        <f t="shared" si="51"/>
        <v>59937907.41499999</v>
      </c>
      <c r="V277" s="2">
        <f t="shared" si="52"/>
        <v>14.128515130340228</v>
      </c>
      <c r="W277" s="2">
        <f t="shared" si="53"/>
        <v>14.830082694187722</v>
      </c>
      <c r="X277" s="2">
        <f t="shared" si="54"/>
        <v>-0.7015675638474939</v>
      </c>
      <c r="Y277" s="2">
        <f t="shared" si="55"/>
        <v>0.7015675638474939</v>
      </c>
    </row>
    <row r="278" spans="2:25" ht="12.75">
      <c r="B278" s="2" t="s">
        <v>87</v>
      </c>
      <c r="C278" s="4">
        <v>40.143229166666664</v>
      </c>
      <c r="D278" s="2">
        <v>15415</v>
      </c>
      <c r="E278" s="2">
        <f t="shared" si="41"/>
        <v>384</v>
      </c>
      <c r="F278" s="2">
        <f t="shared" si="42"/>
        <v>0.9677968198001874</v>
      </c>
      <c r="G278" s="2">
        <f t="shared" si="43"/>
        <v>2.1628928692125715</v>
      </c>
      <c r="H278" s="2">
        <f t="shared" si="44"/>
        <v>-1.1950960494123841</v>
      </c>
      <c r="I278" s="2">
        <f t="shared" si="45"/>
        <v>1.1950960494123841</v>
      </c>
      <c r="K278" s="4">
        <v>60.67315100154083</v>
      </c>
      <c r="L278" s="2">
        <v>15576</v>
      </c>
      <c r="M278" s="4">
        <f t="shared" si="46"/>
        <v>945045</v>
      </c>
      <c r="N278" s="2">
        <f t="shared" si="47"/>
        <v>0.9830497135611759</v>
      </c>
      <c r="O278" s="2">
        <f t="shared" si="48"/>
        <v>1.0447115125628978</v>
      </c>
      <c r="P278" s="2">
        <f t="shared" si="49"/>
        <v>-0.06166179900172197</v>
      </c>
      <c r="Q278" s="2">
        <f t="shared" si="50"/>
        <v>0.06166179900172197</v>
      </c>
      <c r="S278" s="4">
        <v>255.5167061952644</v>
      </c>
      <c r="T278" s="2">
        <v>15415</v>
      </c>
      <c r="U278" s="2">
        <f t="shared" si="51"/>
        <v>3938790.0260000005</v>
      </c>
      <c r="V278" s="2">
        <f t="shared" si="52"/>
        <v>0.9677968198001874</v>
      </c>
      <c r="W278" s="2">
        <f t="shared" si="53"/>
        <v>0.9745515704474452</v>
      </c>
      <c r="X278" s="2">
        <f t="shared" si="54"/>
        <v>-0.0067547506472578345</v>
      </c>
      <c r="Y278" s="2">
        <f t="shared" si="55"/>
        <v>0.0067547506472578345</v>
      </c>
    </row>
    <row r="279" spans="2:25" ht="12.75">
      <c r="B279" s="2" t="s">
        <v>88</v>
      </c>
      <c r="C279" s="4">
        <v>57.22408376963351</v>
      </c>
      <c r="D279" s="2">
        <v>54649</v>
      </c>
      <c r="E279" s="2">
        <f t="shared" si="41"/>
        <v>955</v>
      </c>
      <c r="F279" s="2">
        <f t="shared" si="42"/>
        <v>3.431017087593931</v>
      </c>
      <c r="G279" s="2">
        <f t="shared" si="43"/>
        <v>5.3790695054635576</v>
      </c>
      <c r="H279" s="2">
        <f t="shared" si="44"/>
        <v>-1.9480524178696266</v>
      </c>
      <c r="I279" s="2">
        <f t="shared" si="45"/>
        <v>1.9480524178696266</v>
      </c>
      <c r="K279" s="4">
        <v>50.234641577060934</v>
      </c>
      <c r="L279" s="2">
        <v>55800</v>
      </c>
      <c r="M279" s="4">
        <f t="shared" si="46"/>
        <v>2803093</v>
      </c>
      <c r="N279" s="2">
        <f t="shared" si="47"/>
        <v>3.5217112234664625</v>
      </c>
      <c r="O279" s="2">
        <f t="shared" si="48"/>
        <v>3.098713318291162</v>
      </c>
      <c r="P279" s="2">
        <f t="shared" si="49"/>
        <v>0.42299790517530056</v>
      </c>
      <c r="Q279" s="2">
        <f t="shared" si="50"/>
        <v>0.42299790517530056</v>
      </c>
      <c r="S279" s="4">
        <v>229.24608739409686</v>
      </c>
      <c r="T279" s="2">
        <v>54649</v>
      </c>
      <c r="U279" s="2">
        <f t="shared" si="51"/>
        <v>12528069.43</v>
      </c>
      <c r="V279" s="2">
        <f t="shared" si="52"/>
        <v>3.431017087593931</v>
      </c>
      <c r="W279" s="2">
        <f t="shared" si="53"/>
        <v>3.099746281748386</v>
      </c>
      <c r="X279" s="2">
        <f t="shared" si="54"/>
        <v>0.3312708058455449</v>
      </c>
      <c r="Y279" s="2">
        <f t="shared" si="55"/>
        <v>0.3312708058455449</v>
      </c>
    </row>
    <row r="280" spans="2:25" ht="12.75">
      <c r="B280" s="2" t="s">
        <v>144</v>
      </c>
      <c r="C280" s="4">
        <v>142.6867881548975</v>
      </c>
      <c r="D280" s="2">
        <v>125279</v>
      </c>
      <c r="E280" s="2">
        <f t="shared" si="41"/>
        <v>878</v>
      </c>
      <c r="F280" s="2">
        <f t="shared" si="42"/>
        <v>7.865366058238578</v>
      </c>
      <c r="G280" s="2">
        <f t="shared" si="43"/>
        <v>4.945364424918329</v>
      </c>
      <c r="H280" s="2">
        <f t="shared" si="44"/>
        <v>2.9200016333202496</v>
      </c>
      <c r="I280" s="2">
        <f t="shared" si="45"/>
        <v>2.9200016333202496</v>
      </c>
      <c r="K280" s="4">
        <v>85.52483275570242</v>
      </c>
      <c r="L280" s="2">
        <v>124070</v>
      </c>
      <c r="M280" s="4">
        <f t="shared" si="46"/>
        <v>10611066</v>
      </c>
      <c r="N280" s="2">
        <f t="shared" si="47"/>
        <v>7.830442858342006</v>
      </c>
      <c r="O280" s="2">
        <f t="shared" si="48"/>
        <v>11.730132227316941</v>
      </c>
      <c r="P280" s="2">
        <f t="shared" si="49"/>
        <v>-3.8996893689749355</v>
      </c>
      <c r="Q280" s="2">
        <f t="shared" si="50"/>
        <v>3.8996893689749355</v>
      </c>
      <c r="S280" s="4">
        <v>377.4873382210905</v>
      </c>
      <c r="T280" s="2">
        <v>125279</v>
      </c>
      <c r="U280" s="2">
        <f t="shared" si="51"/>
        <v>47291236.245</v>
      </c>
      <c r="V280" s="2">
        <f t="shared" si="52"/>
        <v>7.865366058238578</v>
      </c>
      <c r="W280" s="2">
        <f t="shared" si="53"/>
        <v>11.7009914838669</v>
      </c>
      <c r="X280" s="2">
        <f t="shared" si="54"/>
        <v>-3.835625425628322</v>
      </c>
      <c r="Y280" s="2">
        <f t="shared" si="55"/>
        <v>3.835625425628322</v>
      </c>
    </row>
    <row r="281" spans="2:25" ht="12.75">
      <c r="B281" s="2" t="s">
        <v>145</v>
      </c>
      <c r="C281" s="4">
        <v>51.76387249114522</v>
      </c>
      <c r="D281" s="2">
        <v>43844</v>
      </c>
      <c r="E281" s="2">
        <f t="shared" si="41"/>
        <v>847</v>
      </c>
      <c r="F281" s="2">
        <f t="shared" si="42"/>
        <v>2.7526489631734945</v>
      </c>
      <c r="G281" s="2">
        <f t="shared" si="43"/>
        <v>4.770755885997522</v>
      </c>
      <c r="H281" s="2">
        <f t="shared" si="44"/>
        <v>-2.0181069228240274</v>
      </c>
      <c r="I281" s="2">
        <f t="shared" si="45"/>
        <v>2.0181069228240274</v>
      </c>
      <c r="K281" s="4">
        <v>50.59650662687615</v>
      </c>
      <c r="L281" s="2">
        <v>45572</v>
      </c>
      <c r="M281" s="4">
        <f t="shared" si="46"/>
        <v>2305784</v>
      </c>
      <c r="N281" s="2">
        <f t="shared" si="47"/>
        <v>2.8761903920396703</v>
      </c>
      <c r="O281" s="2">
        <f t="shared" si="48"/>
        <v>2.54895702351034</v>
      </c>
      <c r="P281" s="2">
        <f t="shared" si="49"/>
        <v>0.32723336852933027</v>
      </c>
      <c r="Q281" s="2">
        <f t="shared" si="50"/>
        <v>0.32723336852933027</v>
      </c>
      <c r="S281" s="4">
        <v>189.02291725207553</v>
      </c>
      <c r="T281" s="2">
        <v>43844</v>
      </c>
      <c r="U281" s="2">
        <f t="shared" si="51"/>
        <v>8287520.784</v>
      </c>
      <c r="V281" s="2">
        <f t="shared" si="52"/>
        <v>2.7526489631734945</v>
      </c>
      <c r="W281" s="2">
        <f t="shared" si="53"/>
        <v>2.0505323568530436</v>
      </c>
      <c r="X281" s="2">
        <f t="shared" si="54"/>
        <v>0.7021166063204509</v>
      </c>
      <c r="Y281" s="2">
        <f t="shared" si="55"/>
        <v>0.7021166063204509</v>
      </c>
    </row>
    <row r="282" spans="2:25" ht="12.75">
      <c r="B282" s="2" t="s">
        <v>139</v>
      </c>
      <c r="C282" s="4">
        <v>77.44764397905759</v>
      </c>
      <c r="D282" s="2">
        <v>29585</v>
      </c>
      <c r="E282" s="2">
        <f t="shared" si="41"/>
        <v>382</v>
      </c>
      <c r="F282" s="2">
        <f t="shared" si="42"/>
        <v>1.8574290570086633</v>
      </c>
      <c r="G282" s="2">
        <f t="shared" si="43"/>
        <v>2.151627802185423</v>
      </c>
      <c r="H282" s="2">
        <f t="shared" si="44"/>
        <v>-0.2941987451767596</v>
      </c>
      <c r="I282" s="2">
        <f t="shared" si="45"/>
        <v>0.2941987451767596</v>
      </c>
      <c r="K282" s="4">
        <v>56.482232102850446</v>
      </c>
      <c r="L282" s="2">
        <v>29013</v>
      </c>
      <c r="M282" s="4">
        <f t="shared" si="46"/>
        <v>1638719</v>
      </c>
      <c r="N282" s="2">
        <f t="shared" si="47"/>
        <v>1.8311004968894706</v>
      </c>
      <c r="O282" s="2">
        <f t="shared" si="48"/>
        <v>1.811541889704257</v>
      </c>
      <c r="P282" s="2">
        <f t="shared" si="49"/>
        <v>0.019558607185213628</v>
      </c>
      <c r="Q282" s="2">
        <f t="shared" si="50"/>
        <v>0.019558607185213628</v>
      </c>
      <c r="S282" s="4">
        <v>239.39299435524762</v>
      </c>
      <c r="T282" s="2">
        <v>29585</v>
      </c>
      <c r="U282" s="2">
        <f t="shared" si="51"/>
        <v>7082441.738000001</v>
      </c>
      <c r="V282" s="2">
        <f t="shared" si="52"/>
        <v>1.8574290570086633</v>
      </c>
      <c r="W282" s="2">
        <f t="shared" si="53"/>
        <v>1.7523667605556268</v>
      </c>
      <c r="X282" s="2">
        <f t="shared" si="54"/>
        <v>0.10506229645303655</v>
      </c>
      <c r="Y282" s="2">
        <f t="shared" si="55"/>
        <v>0.10506229645303655</v>
      </c>
    </row>
    <row r="283" spans="2:25" ht="12.75">
      <c r="B283" s="2" t="s">
        <v>146</v>
      </c>
      <c r="C283" s="4">
        <v>80.66666666666667</v>
      </c>
      <c r="D283" s="2">
        <v>48642</v>
      </c>
      <c r="E283" s="2">
        <f t="shared" si="41"/>
        <v>603</v>
      </c>
      <c r="F283" s="2">
        <f t="shared" si="42"/>
        <v>3.0538808244385804</v>
      </c>
      <c r="G283" s="2">
        <f t="shared" si="43"/>
        <v>3.396417708685367</v>
      </c>
      <c r="H283" s="2">
        <f t="shared" si="44"/>
        <v>-0.3425368842467864</v>
      </c>
      <c r="I283" s="2">
        <f t="shared" si="45"/>
        <v>0.3425368842467864</v>
      </c>
      <c r="K283" s="4">
        <v>58.31194659029024</v>
      </c>
      <c r="L283" s="2">
        <v>49579</v>
      </c>
      <c r="M283" s="4">
        <f t="shared" si="46"/>
        <v>2891048</v>
      </c>
      <c r="N283" s="2">
        <f t="shared" si="47"/>
        <v>3.1290846012230054</v>
      </c>
      <c r="O283" s="2">
        <f t="shared" si="48"/>
        <v>3.1959442449533526</v>
      </c>
      <c r="P283" s="2">
        <f t="shared" si="49"/>
        <v>-0.06685964373034725</v>
      </c>
      <c r="Q283" s="2">
        <f t="shared" si="50"/>
        <v>0.06685964373034725</v>
      </c>
      <c r="S283" s="4">
        <v>233.64666329509475</v>
      </c>
      <c r="T283" s="2">
        <v>48642</v>
      </c>
      <c r="U283" s="2">
        <f t="shared" si="51"/>
        <v>11365040.996</v>
      </c>
      <c r="V283" s="2">
        <f t="shared" si="52"/>
        <v>3.0538808244385804</v>
      </c>
      <c r="W283" s="2">
        <f t="shared" si="53"/>
        <v>2.8119850202066585</v>
      </c>
      <c r="X283" s="2">
        <f t="shared" si="54"/>
        <v>0.24189580423192192</v>
      </c>
      <c r="Y283" s="2">
        <f t="shared" si="55"/>
        <v>0.24189580423192192</v>
      </c>
    </row>
    <row r="284" spans="2:25" ht="12.75">
      <c r="B284" s="2" t="s">
        <v>140</v>
      </c>
      <c r="C284" s="4">
        <v>63.570747217806044</v>
      </c>
      <c r="D284" s="2">
        <v>39986</v>
      </c>
      <c r="E284" s="2">
        <f t="shared" si="41"/>
        <v>629</v>
      </c>
      <c r="F284" s="2">
        <f t="shared" si="42"/>
        <v>2.5104329313350826</v>
      </c>
      <c r="G284" s="2">
        <f t="shared" si="43"/>
        <v>3.542863580038301</v>
      </c>
      <c r="H284" s="2">
        <f t="shared" si="44"/>
        <v>-1.0324306487032184</v>
      </c>
      <c r="I284" s="2">
        <f t="shared" si="45"/>
        <v>1.0324306487032184</v>
      </c>
      <c r="K284" s="4">
        <v>43.65781501929936</v>
      </c>
      <c r="L284" s="2">
        <v>40934</v>
      </c>
      <c r="M284" s="4">
        <f t="shared" si="46"/>
        <v>1787089.0000000002</v>
      </c>
      <c r="N284" s="2">
        <f t="shared" si="47"/>
        <v>2.5834718140031567</v>
      </c>
      <c r="O284" s="2">
        <f t="shared" si="48"/>
        <v>1.9755593143972159</v>
      </c>
      <c r="P284" s="2">
        <f t="shared" si="49"/>
        <v>0.6079124996059408</v>
      </c>
      <c r="Q284" s="2">
        <f t="shared" si="50"/>
        <v>0.6079124996059408</v>
      </c>
      <c r="S284" s="4">
        <v>169.8846864902716</v>
      </c>
      <c r="T284" s="2">
        <v>39986</v>
      </c>
      <c r="U284" s="2">
        <f t="shared" si="51"/>
        <v>6793009.074</v>
      </c>
      <c r="V284" s="2">
        <f t="shared" si="52"/>
        <v>2.5104329313350826</v>
      </c>
      <c r="W284" s="2">
        <f t="shared" si="53"/>
        <v>1.6807541446563126</v>
      </c>
      <c r="X284" s="2">
        <f t="shared" si="54"/>
        <v>0.82967878667877</v>
      </c>
      <c r="Y284" s="2">
        <f t="shared" si="55"/>
        <v>0.82967878667877</v>
      </c>
    </row>
    <row r="285" spans="2:25" ht="12.75">
      <c r="B285" s="2" t="s">
        <v>189</v>
      </c>
      <c r="D285" s="2">
        <f>SUM(D262:D284)</f>
        <v>1592793</v>
      </c>
      <c r="E285" s="2">
        <f>SUM(E262:E284)</f>
        <v>17754</v>
      </c>
      <c r="I285" s="2">
        <f>SUM(I262:I284)</f>
        <v>43.06564478449329</v>
      </c>
      <c r="L285" s="2">
        <f>SUM(L262:L284)</f>
        <v>1584457</v>
      </c>
      <c r="M285" s="4">
        <f>SUM(M262:M284)</f>
        <v>90459901</v>
      </c>
      <c r="Q285" s="2">
        <f>SUM(Q262:Q284)</f>
        <v>15.482134554589354</v>
      </c>
      <c r="T285" s="2">
        <f>SUM(T262:T284)</f>
        <v>1592793</v>
      </c>
      <c r="U285" s="2">
        <f>SUM(U262:U284)</f>
        <v>404164350.604</v>
      </c>
      <c r="Y285" s="2">
        <f>SUM(Y262:Y284)</f>
        <v>19.442242766506702</v>
      </c>
    </row>
    <row r="286" spans="2:19" ht="12.75">
      <c r="B286" s="2" t="s">
        <v>313</v>
      </c>
      <c r="C286" s="8">
        <f>+I285/2</f>
        <v>21.532822392246644</v>
      </c>
      <c r="K286" s="8">
        <f>+Q285/2</f>
        <v>7.741067277294677</v>
      </c>
      <c r="S286" s="8">
        <f>+Y285/2</f>
        <v>9.721121383253351</v>
      </c>
    </row>
    <row r="288" spans="2:3" ht="12.75">
      <c r="B288" s="2" t="s">
        <v>313</v>
      </c>
      <c r="C288" s="2" t="s">
        <v>331</v>
      </c>
    </row>
    <row r="289" ht="12.75">
      <c r="C289" s="2" t="s">
        <v>332</v>
      </c>
    </row>
    <row r="290" ht="12.75">
      <c r="C290" s="2" t="s">
        <v>333</v>
      </c>
    </row>
    <row r="291" ht="12.75">
      <c r="C291" s="2" t="s">
        <v>334</v>
      </c>
    </row>
    <row r="292" ht="12.75">
      <c r="C292" s="2" t="s">
        <v>322</v>
      </c>
    </row>
    <row r="293" ht="12.75">
      <c r="C293" s="2" t="s">
        <v>323</v>
      </c>
    </row>
    <row r="294" ht="12.75">
      <c r="C294" s="2" t="s">
        <v>324</v>
      </c>
    </row>
    <row r="296" ht="12.75">
      <c r="A296" s="15" t="s">
        <v>307</v>
      </c>
    </row>
    <row r="297" spans="1:34" s="7" customFormat="1" ht="39" thickBot="1">
      <c r="A297" s="10"/>
      <c r="B297" s="7" t="s">
        <v>185</v>
      </c>
      <c r="C297" s="7" t="s">
        <v>301</v>
      </c>
      <c r="D297" s="7" t="s">
        <v>302</v>
      </c>
      <c r="F297" s="7" t="s">
        <v>185</v>
      </c>
      <c r="G297" s="7" t="s">
        <v>301</v>
      </c>
      <c r="H297" s="7" t="s">
        <v>302</v>
      </c>
      <c r="I297" s="6" t="s">
        <v>187</v>
      </c>
      <c r="M297" s="7" t="s">
        <v>185</v>
      </c>
      <c r="N297" s="7" t="s">
        <v>301</v>
      </c>
      <c r="O297" s="7" t="s">
        <v>302</v>
      </c>
      <c r="P297" s="6" t="s">
        <v>188</v>
      </c>
      <c r="T297" s="7" t="s">
        <v>185</v>
      </c>
      <c r="U297" s="7" t="s">
        <v>301</v>
      </c>
      <c r="V297" s="7" t="s">
        <v>302</v>
      </c>
      <c r="W297" s="6" t="s">
        <v>187</v>
      </c>
      <c r="X297" s="7" t="s">
        <v>194</v>
      </c>
      <c r="Y297" s="7" t="s">
        <v>193</v>
      </c>
      <c r="AC297" s="7" t="s">
        <v>185</v>
      </c>
      <c r="AD297" s="7" t="s">
        <v>301</v>
      </c>
      <c r="AE297" s="7" t="s">
        <v>302</v>
      </c>
      <c r="AF297" s="6" t="s">
        <v>188</v>
      </c>
      <c r="AG297" s="7" t="s">
        <v>196</v>
      </c>
      <c r="AH297" s="7" t="s">
        <v>195</v>
      </c>
    </row>
    <row r="298" spans="1:36" ht="13.5" thickTop="1">
      <c r="A298" s="50"/>
      <c r="B298" s="2" t="s">
        <v>131</v>
      </c>
      <c r="C298" s="4">
        <v>223.72571428571428</v>
      </c>
      <c r="D298" s="4">
        <v>63.152857142857144</v>
      </c>
      <c r="F298" s="2" t="s">
        <v>131</v>
      </c>
      <c r="G298" s="4">
        <v>223.72571428571428</v>
      </c>
      <c r="H298" s="4">
        <v>63.152857142857144</v>
      </c>
      <c r="I298" s="2">
        <v>24815</v>
      </c>
      <c r="J298" s="2">
        <f>+G298*I298</f>
        <v>5551753.6</v>
      </c>
      <c r="K298" s="2">
        <f>+H298*I298</f>
        <v>1567138.1500000001</v>
      </c>
      <c r="M298" s="2" t="s">
        <v>131</v>
      </c>
      <c r="N298" s="4">
        <v>223.72571428571428</v>
      </c>
      <c r="O298" s="4">
        <v>63.152857142857144</v>
      </c>
      <c r="P298" s="2">
        <v>24737</v>
      </c>
      <c r="Q298" s="2">
        <f>+N298*P298</f>
        <v>5534302.994285714</v>
      </c>
      <c r="R298" s="2">
        <f>+O298*P298</f>
        <v>1562212.2271428572</v>
      </c>
      <c r="T298" s="2" t="s">
        <v>131</v>
      </c>
      <c r="U298" s="4">
        <v>223.72571428571428</v>
      </c>
      <c r="V298" s="4">
        <v>63.152857142857144</v>
      </c>
      <c r="W298" s="2">
        <v>24815</v>
      </c>
      <c r="X298" s="4">
        <v>38.98267177110618</v>
      </c>
      <c r="Y298" s="4">
        <f>+X298*W298</f>
        <v>967354.9999999999</v>
      </c>
      <c r="Z298" s="2">
        <f>+U298*Y298</f>
        <v>216422188.3428571</v>
      </c>
      <c r="AA298" s="2">
        <f>+V298*Y298</f>
        <v>61091232.121428564</v>
      </c>
      <c r="AC298" s="2" t="s">
        <v>131</v>
      </c>
      <c r="AD298" s="4">
        <v>223.72571428571428</v>
      </c>
      <c r="AE298" s="4">
        <v>63.152857142857144</v>
      </c>
      <c r="AF298" s="2">
        <v>24737</v>
      </c>
      <c r="AG298" s="4">
        <v>156.6040437805716</v>
      </c>
      <c r="AH298" s="2">
        <f>+AG298*AF298</f>
        <v>3873914.2309999997</v>
      </c>
      <c r="AI298" s="2">
        <f>+AD298*AH298</f>
        <v>866694228.4120685</v>
      </c>
      <c r="AJ298" s="2">
        <f>+AE298*AH298</f>
        <v>244648752.01402426</v>
      </c>
    </row>
    <row r="299" spans="1:36" ht="12.75">
      <c r="A299" s="50"/>
      <c r="B299" s="2" t="s">
        <v>82</v>
      </c>
      <c r="C299" s="4">
        <v>154.1525</v>
      </c>
      <c r="D299" s="4">
        <v>17.6575</v>
      </c>
      <c r="F299" s="2" t="s">
        <v>82</v>
      </c>
      <c r="G299" s="4">
        <v>154.1525</v>
      </c>
      <c r="H299" s="4">
        <v>17.6575</v>
      </c>
      <c r="I299" s="2">
        <v>31857</v>
      </c>
      <c r="J299" s="2">
        <f aca="true" t="shared" si="56" ref="J299:J320">+G299*I299</f>
        <v>4910836.1925</v>
      </c>
      <c r="K299" s="2">
        <f aca="true" t="shared" si="57" ref="K299:K320">+H299*I299</f>
        <v>562514.9774999999</v>
      </c>
      <c r="M299" s="2" t="s">
        <v>82</v>
      </c>
      <c r="N299" s="4">
        <v>154.1525</v>
      </c>
      <c r="O299" s="4">
        <v>17.6575</v>
      </c>
      <c r="P299" s="2">
        <v>31802</v>
      </c>
      <c r="Q299" s="2">
        <f aca="true" t="shared" si="58" ref="Q299:Q320">+N299*P299</f>
        <v>4902357.805</v>
      </c>
      <c r="R299" s="2">
        <f aca="true" t="shared" si="59" ref="R299:R320">+O299*P299</f>
        <v>561543.815</v>
      </c>
      <c r="T299" s="2" t="s">
        <v>82</v>
      </c>
      <c r="U299" s="4">
        <v>154.1525</v>
      </c>
      <c r="V299" s="4">
        <v>17.6575</v>
      </c>
      <c r="W299" s="2">
        <v>31857</v>
      </c>
      <c r="X299" s="4">
        <v>48.81724581724582</v>
      </c>
      <c r="Y299" s="4">
        <f aca="true" t="shared" si="60" ref="Y299:Y320">+X299*W299</f>
        <v>1555171</v>
      </c>
      <c r="Z299" s="2">
        <f aca="true" t="shared" si="61" ref="Z299:Z320">+U299*Y299</f>
        <v>239733497.57750002</v>
      </c>
      <c r="AA299" s="2">
        <f aca="true" t="shared" si="62" ref="AA299:AA320">+V299*Y299</f>
        <v>27460431.932499997</v>
      </c>
      <c r="AC299" s="2" t="s">
        <v>82</v>
      </c>
      <c r="AD299" s="4">
        <v>154.1525</v>
      </c>
      <c r="AE299" s="4">
        <v>17.6575</v>
      </c>
      <c r="AF299" s="2">
        <v>31802</v>
      </c>
      <c r="AG299" s="4">
        <v>202.81436450537706</v>
      </c>
      <c r="AH299" s="2">
        <f aca="true" t="shared" si="63" ref="AH299:AH320">+AG299*AF299</f>
        <v>6449902.420000001</v>
      </c>
      <c r="AI299" s="2">
        <f aca="true" t="shared" si="64" ref="AI299:AI320">+AD299*AH299</f>
        <v>994268582.7990502</v>
      </c>
      <c r="AJ299" s="2">
        <f aca="true" t="shared" si="65" ref="AJ299:AJ320">+AE299*AH299</f>
        <v>113889151.98115</v>
      </c>
    </row>
    <row r="300" spans="1:36" ht="12.75">
      <c r="A300" s="50"/>
      <c r="B300" s="2" t="s">
        <v>83</v>
      </c>
      <c r="C300" s="4">
        <v>193.6674193548387</v>
      </c>
      <c r="D300" s="4">
        <v>-33.51483870967742</v>
      </c>
      <c r="F300" s="2" t="s">
        <v>83</v>
      </c>
      <c r="G300" s="4">
        <v>193.6674193548387</v>
      </c>
      <c r="H300" s="4">
        <v>-33.51483870967742</v>
      </c>
      <c r="I300" s="2">
        <v>70770</v>
      </c>
      <c r="J300" s="2">
        <f t="shared" si="56"/>
        <v>13705843.267741935</v>
      </c>
      <c r="K300" s="2">
        <f t="shared" si="57"/>
        <v>-2371845.135483871</v>
      </c>
      <c r="M300" s="2" t="s">
        <v>83</v>
      </c>
      <c r="N300" s="4">
        <v>193.6674193548387</v>
      </c>
      <c r="O300" s="4">
        <v>-33.51483870967742</v>
      </c>
      <c r="P300" s="2">
        <v>68768</v>
      </c>
      <c r="Q300" s="2">
        <f t="shared" si="58"/>
        <v>13318121.094193548</v>
      </c>
      <c r="R300" s="2">
        <f t="shared" si="59"/>
        <v>-2304748.4283870966</v>
      </c>
      <c r="T300" s="2" t="s">
        <v>83</v>
      </c>
      <c r="U300" s="4">
        <v>193.6674193548387</v>
      </c>
      <c r="V300" s="4">
        <v>-33.51483870967742</v>
      </c>
      <c r="W300" s="2">
        <v>70770</v>
      </c>
      <c r="X300" s="4">
        <v>41.63517026988837</v>
      </c>
      <c r="Y300" s="4">
        <f t="shared" si="60"/>
        <v>2946521</v>
      </c>
      <c r="Z300" s="2">
        <f t="shared" si="61"/>
        <v>570645118.1448387</v>
      </c>
      <c r="AA300" s="2">
        <f t="shared" si="62"/>
        <v>-98752176.06967743</v>
      </c>
      <c r="AC300" s="2" t="s">
        <v>83</v>
      </c>
      <c r="AD300" s="4">
        <v>193.6674193548387</v>
      </c>
      <c r="AE300" s="4">
        <v>-33.51483870967742</v>
      </c>
      <c r="AF300" s="2">
        <v>68768</v>
      </c>
      <c r="AG300" s="4">
        <v>198.24861141810146</v>
      </c>
      <c r="AH300" s="2">
        <f t="shared" si="63"/>
        <v>13633160.510000002</v>
      </c>
      <c r="AI300" s="2">
        <f t="shared" si="64"/>
        <v>2640299013.621997</v>
      </c>
      <c r="AJ300" s="2">
        <f t="shared" si="65"/>
        <v>-456913175.5957936</v>
      </c>
    </row>
    <row r="301" spans="1:36" ht="12.75">
      <c r="A301" s="50"/>
      <c r="B301" s="2" t="s">
        <v>132</v>
      </c>
      <c r="C301" s="4">
        <v>269.25545454545454</v>
      </c>
      <c r="D301" s="4">
        <v>46.47818181818182</v>
      </c>
      <c r="F301" s="2" t="s">
        <v>132</v>
      </c>
      <c r="G301" s="4">
        <v>269.25545454545454</v>
      </c>
      <c r="H301" s="4">
        <v>46.47818181818182</v>
      </c>
      <c r="I301" s="2">
        <v>15803</v>
      </c>
      <c r="J301" s="2">
        <f t="shared" si="56"/>
        <v>4255043.948181818</v>
      </c>
      <c r="K301" s="2">
        <f t="shared" si="57"/>
        <v>734494.7072727273</v>
      </c>
      <c r="M301" s="2" t="s">
        <v>132</v>
      </c>
      <c r="N301" s="4">
        <v>269.25545454545454</v>
      </c>
      <c r="O301" s="4">
        <v>46.47818181818182</v>
      </c>
      <c r="P301" s="2">
        <v>15275</v>
      </c>
      <c r="Q301" s="2">
        <f t="shared" si="58"/>
        <v>4112877.068181818</v>
      </c>
      <c r="R301" s="2">
        <f t="shared" si="59"/>
        <v>709954.2272727273</v>
      </c>
      <c r="T301" s="2" t="s">
        <v>132</v>
      </c>
      <c r="U301" s="4">
        <v>269.25545454545454</v>
      </c>
      <c r="V301" s="4">
        <v>46.47818181818182</v>
      </c>
      <c r="W301" s="2">
        <v>15803</v>
      </c>
      <c r="X301" s="4">
        <v>40.53084857305575</v>
      </c>
      <c r="Y301" s="4">
        <f t="shared" si="60"/>
        <v>640509</v>
      </c>
      <c r="Z301" s="2">
        <f t="shared" si="61"/>
        <v>172460541.93545455</v>
      </c>
      <c r="AA301" s="2">
        <f t="shared" si="62"/>
        <v>29769693.758181818</v>
      </c>
      <c r="AC301" s="2" t="s">
        <v>132</v>
      </c>
      <c r="AD301" s="4">
        <v>269.25545454545454</v>
      </c>
      <c r="AE301" s="4">
        <v>46.47818181818182</v>
      </c>
      <c r="AF301" s="2">
        <v>15275</v>
      </c>
      <c r="AG301" s="4">
        <v>160.94026671031096</v>
      </c>
      <c r="AH301" s="2">
        <f t="shared" si="63"/>
        <v>2458362.574</v>
      </c>
      <c r="AI301" s="2">
        <f t="shared" si="64"/>
        <v>661927532.2999036</v>
      </c>
      <c r="AJ301" s="2">
        <f t="shared" si="65"/>
        <v>114260222.68938546</v>
      </c>
    </row>
    <row r="302" spans="1:36" ht="12.75">
      <c r="A302" s="50"/>
      <c r="B302" s="2" t="s">
        <v>84</v>
      </c>
      <c r="C302" s="4">
        <v>209.02476190476193</v>
      </c>
      <c r="D302" s="4">
        <v>6.98904761904762</v>
      </c>
      <c r="F302" s="2" t="s">
        <v>84</v>
      </c>
      <c r="G302" s="4">
        <v>209.02476190476193</v>
      </c>
      <c r="H302" s="4">
        <v>6.98904761904762</v>
      </c>
      <c r="I302" s="2">
        <v>285900</v>
      </c>
      <c r="J302" s="2">
        <f t="shared" si="56"/>
        <v>59760179.42857143</v>
      </c>
      <c r="K302" s="2">
        <f t="shared" si="57"/>
        <v>1998168.7142857146</v>
      </c>
      <c r="M302" s="2" t="s">
        <v>84</v>
      </c>
      <c r="N302" s="4">
        <v>209.02476190476193</v>
      </c>
      <c r="O302" s="4">
        <v>6.98904761904762</v>
      </c>
      <c r="P302" s="2">
        <v>297419</v>
      </c>
      <c r="Q302" s="2">
        <f t="shared" si="58"/>
        <v>62167935.66095239</v>
      </c>
      <c r="R302" s="2">
        <f t="shared" si="59"/>
        <v>2078675.553809524</v>
      </c>
      <c r="T302" s="2" t="s">
        <v>84</v>
      </c>
      <c r="U302" s="4">
        <v>209.02476190476193</v>
      </c>
      <c r="V302" s="4">
        <v>6.98904761904762</v>
      </c>
      <c r="W302" s="2">
        <v>285900</v>
      </c>
      <c r="X302" s="4">
        <v>62.809520811472545</v>
      </c>
      <c r="Y302" s="4">
        <f t="shared" si="60"/>
        <v>17957242</v>
      </c>
      <c r="Z302" s="2">
        <f t="shared" si="61"/>
        <v>3753508233.516191</v>
      </c>
      <c r="AA302" s="2">
        <f t="shared" si="62"/>
        <v>125504019.44476192</v>
      </c>
      <c r="AC302" s="2" t="s">
        <v>84</v>
      </c>
      <c r="AD302" s="4">
        <v>209.02476190476193</v>
      </c>
      <c r="AE302" s="4">
        <v>6.98904761904762</v>
      </c>
      <c r="AF302" s="2">
        <v>297419</v>
      </c>
      <c r="AG302" s="4">
        <v>312.07118917083307</v>
      </c>
      <c r="AH302" s="2">
        <f t="shared" si="63"/>
        <v>92815901.012</v>
      </c>
      <c r="AI302" s="2">
        <f t="shared" si="64"/>
        <v>19400821610.00925</v>
      </c>
      <c r="AJ302" s="2">
        <f t="shared" si="65"/>
        <v>648694751.9776781</v>
      </c>
    </row>
    <row r="303" spans="1:36" ht="12.75">
      <c r="A303" s="50"/>
      <c r="B303" s="2" t="s">
        <v>133</v>
      </c>
      <c r="C303" s="4">
        <v>270.65469387755104</v>
      </c>
      <c r="D303" s="4">
        <v>62.30265306122449</v>
      </c>
      <c r="F303" s="2" t="s">
        <v>133</v>
      </c>
      <c r="G303" s="4">
        <v>270.65469387755104</v>
      </c>
      <c r="H303" s="4">
        <v>62.30265306122449</v>
      </c>
      <c r="I303" s="2">
        <v>42368</v>
      </c>
      <c r="J303" s="2">
        <f t="shared" si="56"/>
        <v>11467098.070204083</v>
      </c>
      <c r="K303" s="2">
        <f t="shared" si="57"/>
        <v>2639638.8048979593</v>
      </c>
      <c r="M303" s="2" t="s">
        <v>133</v>
      </c>
      <c r="N303" s="4">
        <v>270.65469387755104</v>
      </c>
      <c r="O303" s="4">
        <v>62.30265306122449</v>
      </c>
      <c r="P303" s="2">
        <v>41399</v>
      </c>
      <c r="Q303" s="2">
        <f t="shared" si="58"/>
        <v>11204833.671836736</v>
      </c>
      <c r="R303" s="2">
        <f t="shared" si="59"/>
        <v>2579267.5340816327</v>
      </c>
      <c r="T303" s="2" t="s">
        <v>133</v>
      </c>
      <c r="U303" s="4">
        <v>270.65469387755104</v>
      </c>
      <c r="V303" s="4">
        <v>62.30265306122449</v>
      </c>
      <c r="W303" s="2">
        <v>42368</v>
      </c>
      <c r="X303" s="4">
        <v>39.194415596676734</v>
      </c>
      <c r="Y303" s="4">
        <f t="shared" si="60"/>
        <v>1660588.9999999998</v>
      </c>
      <c r="Z303" s="2">
        <f t="shared" si="61"/>
        <v>449446207.45142853</v>
      </c>
      <c r="AA303" s="2">
        <f t="shared" si="62"/>
        <v>103459100.3442857</v>
      </c>
      <c r="AC303" s="2" t="s">
        <v>133</v>
      </c>
      <c r="AD303" s="4">
        <v>270.65469387755104</v>
      </c>
      <c r="AE303" s="4">
        <v>62.30265306122449</v>
      </c>
      <c r="AF303" s="2">
        <v>41399</v>
      </c>
      <c r="AG303" s="4">
        <v>164.96934650595426</v>
      </c>
      <c r="AH303" s="2">
        <f t="shared" si="63"/>
        <v>6829565.976000001</v>
      </c>
      <c r="AI303" s="2">
        <f t="shared" si="64"/>
        <v>1848454088.5508182</v>
      </c>
      <c r="AJ303" s="2">
        <f t="shared" si="65"/>
        <v>425500079.56147105</v>
      </c>
    </row>
    <row r="304" spans="1:36" ht="12.75">
      <c r="A304" s="50"/>
      <c r="B304" s="2" t="s">
        <v>85</v>
      </c>
      <c r="C304" s="4">
        <v>182.29</v>
      </c>
      <c r="D304" s="4">
        <v>34.88333333333333</v>
      </c>
      <c r="F304" s="2" t="s">
        <v>85</v>
      </c>
      <c r="G304" s="4">
        <v>182.29</v>
      </c>
      <c r="H304" s="4">
        <v>34.88333333333333</v>
      </c>
      <c r="I304" s="2">
        <v>59840</v>
      </c>
      <c r="J304" s="2">
        <f t="shared" si="56"/>
        <v>10908233.6</v>
      </c>
      <c r="K304" s="2">
        <f t="shared" si="57"/>
        <v>2087418.6666666667</v>
      </c>
      <c r="M304" s="2" t="s">
        <v>85</v>
      </c>
      <c r="N304" s="4">
        <v>182.29</v>
      </c>
      <c r="O304" s="4">
        <v>34.88333333333333</v>
      </c>
      <c r="P304" s="2">
        <v>60774</v>
      </c>
      <c r="Q304" s="2">
        <f t="shared" si="58"/>
        <v>11078492.459999999</v>
      </c>
      <c r="R304" s="2">
        <f t="shared" si="59"/>
        <v>2119999.7</v>
      </c>
      <c r="T304" s="2" t="s">
        <v>85</v>
      </c>
      <c r="U304" s="4">
        <v>182.29</v>
      </c>
      <c r="V304" s="4">
        <v>34.88333333333333</v>
      </c>
      <c r="W304" s="2">
        <v>59840</v>
      </c>
      <c r="X304" s="4">
        <v>52.27738970588236</v>
      </c>
      <c r="Y304" s="4">
        <f t="shared" si="60"/>
        <v>3128279</v>
      </c>
      <c r="Z304" s="2">
        <f t="shared" si="61"/>
        <v>570253978.91</v>
      </c>
      <c r="AA304" s="2">
        <f t="shared" si="62"/>
        <v>109124799.11666666</v>
      </c>
      <c r="AC304" s="2" t="s">
        <v>85</v>
      </c>
      <c r="AD304" s="4">
        <v>182.29</v>
      </c>
      <c r="AE304" s="4">
        <v>34.88333333333333</v>
      </c>
      <c r="AF304" s="2">
        <v>60774</v>
      </c>
      <c r="AG304" s="4">
        <v>239.53442238457234</v>
      </c>
      <c r="AH304" s="2">
        <f t="shared" si="63"/>
        <v>14557464.986</v>
      </c>
      <c r="AI304" s="2">
        <f t="shared" si="64"/>
        <v>2653680292.29794</v>
      </c>
      <c r="AJ304" s="2">
        <f t="shared" si="65"/>
        <v>507812903.59496665</v>
      </c>
    </row>
    <row r="305" spans="1:36" ht="12.75">
      <c r="A305" s="50"/>
      <c r="B305" s="2" t="s">
        <v>86</v>
      </c>
      <c r="C305" s="4">
        <v>179.455</v>
      </c>
      <c r="D305" s="4">
        <v>-0.4775</v>
      </c>
      <c r="F305" s="2" t="s">
        <v>86</v>
      </c>
      <c r="G305" s="4">
        <v>179.455</v>
      </c>
      <c r="H305" s="4">
        <v>-0.4775</v>
      </c>
      <c r="I305" s="2">
        <v>33595</v>
      </c>
      <c r="J305" s="2">
        <f t="shared" si="56"/>
        <v>6028790.725000001</v>
      </c>
      <c r="K305" s="2">
        <f t="shared" si="57"/>
        <v>-16041.6125</v>
      </c>
      <c r="M305" s="2" t="s">
        <v>86</v>
      </c>
      <c r="N305" s="4">
        <v>179.455</v>
      </c>
      <c r="O305" s="4">
        <v>-0.4775</v>
      </c>
      <c r="P305" s="2">
        <v>34828</v>
      </c>
      <c r="Q305" s="2">
        <f t="shared" si="58"/>
        <v>6250058.74</v>
      </c>
      <c r="R305" s="2">
        <f t="shared" si="59"/>
        <v>-16630.37</v>
      </c>
      <c r="T305" s="2" t="s">
        <v>86</v>
      </c>
      <c r="U305" s="4">
        <v>179.455</v>
      </c>
      <c r="V305" s="4">
        <v>-0.4775</v>
      </c>
      <c r="W305" s="2">
        <v>33595</v>
      </c>
      <c r="X305" s="4">
        <v>67.28408989432951</v>
      </c>
      <c r="Y305" s="4">
        <f t="shared" si="60"/>
        <v>2260409</v>
      </c>
      <c r="Z305" s="2">
        <f t="shared" si="61"/>
        <v>405641697.095</v>
      </c>
      <c r="AA305" s="2">
        <f t="shared" si="62"/>
        <v>-1079345.2974999999</v>
      </c>
      <c r="AC305" s="2" t="s">
        <v>86</v>
      </c>
      <c r="AD305" s="4">
        <v>179.455</v>
      </c>
      <c r="AE305" s="4">
        <v>-0.4775</v>
      </c>
      <c r="AF305" s="2">
        <v>34828</v>
      </c>
      <c r="AG305" s="4">
        <v>296.7617502584128</v>
      </c>
      <c r="AH305" s="2">
        <f t="shared" si="63"/>
        <v>10335618.238000002</v>
      </c>
      <c r="AI305" s="2">
        <f t="shared" si="64"/>
        <v>1854778370.9002905</v>
      </c>
      <c r="AJ305" s="2">
        <f t="shared" si="65"/>
        <v>-4935257.708645001</v>
      </c>
    </row>
    <row r="306" spans="1:36" ht="12.75">
      <c r="A306" s="50"/>
      <c r="B306" s="2" t="s">
        <v>141</v>
      </c>
      <c r="C306" s="4">
        <v>72.63333333333334</v>
      </c>
      <c r="D306" s="4">
        <v>1.1766666666666667</v>
      </c>
      <c r="F306" s="2" t="s">
        <v>141</v>
      </c>
      <c r="G306" s="4">
        <v>72.63333333333334</v>
      </c>
      <c r="H306" s="4">
        <v>1.1766666666666667</v>
      </c>
      <c r="I306" s="2">
        <v>93932</v>
      </c>
      <c r="J306" s="2">
        <f t="shared" si="56"/>
        <v>6822594.266666668</v>
      </c>
      <c r="K306" s="2">
        <f t="shared" si="57"/>
        <v>110526.65333333334</v>
      </c>
      <c r="M306" s="2" t="s">
        <v>141</v>
      </c>
      <c r="N306" s="4">
        <v>72.63333333333334</v>
      </c>
      <c r="O306" s="4">
        <v>1.1766666666666667</v>
      </c>
      <c r="P306" s="2">
        <v>90558</v>
      </c>
      <c r="Q306" s="2">
        <f t="shared" si="58"/>
        <v>6577529.4</v>
      </c>
      <c r="R306" s="2">
        <f t="shared" si="59"/>
        <v>106556.58</v>
      </c>
      <c r="T306" s="2" t="s">
        <v>141</v>
      </c>
      <c r="U306" s="4">
        <v>72.63333333333334</v>
      </c>
      <c r="V306" s="4">
        <v>1.1766666666666667</v>
      </c>
      <c r="W306" s="2">
        <v>93932</v>
      </c>
      <c r="X306" s="4">
        <v>60.79204105097305</v>
      </c>
      <c r="Y306" s="4">
        <f t="shared" si="60"/>
        <v>5710318</v>
      </c>
      <c r="Z306" s="2">
        <f t="shared" si="61"/>
        <v>414759430.73333335</v>
      </c>
      <c r="AA306" s="2">
        <f t="shared" si="62"/>
        <v>6719140.846666667</v>
      </c>
      <c r="AC306" s="2" t="s">
        <v>141</v>
      </c>
      <c r="AD306" s="4">
        <v>72.63333333333334</v>
      </c>
      <c r="AE306" s="4">
        <v>1.1766666666666667</v>
      </c>
      <c r="AF306" s="2">
        <v>90558</v>
      </c>
      <c r="AG306" s="4">
        <v>276.7034968307604</v>
      </c>
      <c r="AH306" s="2">
        <f t="shared" si="63"/>
        <v>25057715.266</v>
      </c>
      <c r="AI306" s="2">
        <f t="shared" si="64"/>
        <v>1820025385.4871335</v>
      </c>
      <c r="AJ306" s="2">
        <f t="shared" si="65"/>
        <v>29484578.296326667</v>
      </c>
    </row>
    <row r="307" spans="1:36" ht="12.75">
      <c r="A307" s="50"/>
      <c r="B307" s="2" t="s">
        <v>142</v>
      </c>
      <c r="C307" s="4">
        <v>131.1057142857143</v>
      </c>
      <c r="D307" s="4">
        <v>-27.094285714285714</v>
      </c>
      <c r="F307" s="2" t="s">
        <v>142</v>
      </c>
      <c r="G307" s="4">
        <v>131.1057142857143</v>
      </c>
      <c r="H307" s="4">
        <v>-27.094285714285714</v>
      </c>
      <c r="I307" s="2">
        <v>81023</v>
      </c>
      <c r="J307" s="2">
        <f t="shared" si="56"/>
        <v>10622578.28857143</v>
      </c>
      <c r="K307" s="2">
        <f t="shared" si="57"/>
        <v>-2195260.3114285716</v>
      </c>
      <c r="M307" s="2" t="s">
        <v>142</v>
      </c>
      <c r="N307" s="4">
        <v>131.1057142857143</v>
      </c>
      <c r="O307" s="4">
        <v>-27.094285714285714</v>
      </c>
      <c r="P307" s="2">
        <v>79168</v>
      </c>
      <c r="Q307" s="2">
        <f t="shared" si="58"/>
        <v>10379377.188571429</v>
      </c>
      <c r="R307" s="2">
        <f t="shared" si="59"/>
        <v>-2145000.411428571</v>
      </c>
      <c r="T307" s="2" t="s">
        <v>142</v>
      </c>
      <c r="U307" s="4">
        <v>131.1057142857143</v>
      </c>
      <c r="V307" s="4">
        <v>-27.094285714285714</v>
      </c>
      <c r="W307" s="2">
        <v>81023</v>
      </c>
      <c r="X307" s="4">
        <v>58.640410747565504</v>
      </c>
      <c r="Y307" s="4">
        <f t="shared" si="60"/>
        <v>4751222</v>
      </c>
      <c r="Z307" s="2">
        <f t="shared" si="61"/>
        <v>622912354.0400001</v>
      </c>
      <c r="AA307" s="2">
        <f t="shared" si="62"/>
        <v>-128730966.36</v>
      </c>
      <c r="AC307" s="2" t="s">
        <v>142</v>
      </c>
      <c r="AD307" s="4">
        <v>131.1057142857143</v>
      </c>
      <c r="AE307" s="4">
        <v>-27.094285714285714</v>
      </c>
      <c r="AF307" s="2">
        <v>79168</v>
      </c>
      <c r="AG307" s="4">
        <v>238.41043982417133</v>
      </c>
      <c r="AH307" s="2">
        <f t="shared" si="63"/>
        <v>18874477.699999996</v>
      </c>
      <c r="AI307" s="2">
        <f t="shared" si="64"/>
        <v>2474551880.6282854</v>
      </c>
      <c r="AJ307" s="2">
        <f t="shared" si="65"/>
        <v>-511390491.51171416</v>
      </c>
    </row>
    <row r="308" spans="1:36" ht="12.75">
      <c r="A308" s="50"/>
      <c r="B308" s="2" t="s">
        <v>134</v>
      </c>
      <c r="C308" s="4">
        <v>228.43966666666665</v>
      </c>
      <c r="D308" s="4">
        <v>91.54299999999999</v>
      </c>
      <c r="F308" s="2" t="s">
        <v>134</v>
      </c>
      <c r="G308" s="4">
        <v>228.43966666666665</v>
      </c>
      <c r="H308" s="4">
        <v>91.54299999999999</v>
      </c>
      <c r="I308" s="2">
        <v>72486</v>
      </c>
      <c r="J308" s="2">
        <f t="shared" si="56"/>
        <v>16558677.678</v>
      </c>
      <c r="K308" s="2">
        <f t="shared" si="57"/>
        <v>6635585.897999999</v>
      </c>
      <c r="M308" s="2" t="s">
        <v>134</v>
      </c>
      <c r="N308" s="4">
        <v>228.43966666666665</v>
      </c>
      <c r="O308" s="4">
        <v>91.54299999999999</v>
      </c>
      <c r="P308" s="2">
        <v>73182</v>
      </c>
      <c r="Q308" s="2">
        <f t="shared" si="58"/>
        <v>16717671.685999999</v>
      </c>
      <c r="R308" s="2">
        <f t="shared" si="59"/>
        <v>6699299.825999999</v>
      </c>
      <c r="T308" s="2" t="s">
        <v>134</v>
      </c>
      <c r="U308" s="4">
        <v>228.43966666666665</v>
      </c>
      <c r="V308" s="4">
        <v>91.54299999999999</v>
      </c>
      <c r="W308" s="2">
        <v>72486</v>
      </c>
      <c r="X308" s="4">
        <v>53.38687470683994</v>
      </c>
      <c r="Y308" s="4">
        <f t="shared" si="60"/>
        <v>3869801</v>
      </c>
      <c r="Z308" s="2">
        <f t="shared" si="61"/>
        <v>884016050.5063332</v>
      </c>
      <c r="AA308" s="2">
        <f t="shared" si="62"/>
        <v>354253192.94299996</v>
      </c>
      <c r="AC308" s="2" t="s">
        <v>134</v>
      </c>
      <c r="AD308" s="4">
        <v>228.43966666666665</v>
      </c>
      <c r="AE308" s="4">
        <v>91.54299999999999</v>
      </c>
      <c r="AF308" s="2">
        <v>73182</v>
      </c>
      <c r="AG308" s="4">
        <v>238.52415152633165</v>
      </c>
      <c r="AH308" s="2">
        <f t="shared" si="63"/>
        <v>17455674.457000002</v>
      </c>
      <c r="AI308" s="2">
        <f t="shared" si="64"/>
        <v>3987568454.398928</v>
      </c>
      <c r="AJ308" s="2">
        <f t="shared" si="65"/>
        <v>1597944806.817151</v>
      </c>
    </row>
    <row r="309" spans="1:36" ht="12.75">
      <c r="A309" s="50"/>
      <c r="B309" s="2" t="s">
        <v>143</v>
      </c>
      <c r="C309" s="4">
        <v>84.31785714285715</v>
      </c>
      <c r="D309" s="4">
        <v>-60.42857142857143</v>
      </c>
      <c r="F309" s="2" t="s">
        <v>143</v>
      </c>
      <c r="G309" s="4">
        <v>84.31785714285715</v>
      </c>
      <c r="H309" s="4">
        <v>-60.42857142857143</v>
      </c>
      <c r="I309" s="2">
        <v>43635</v>
      </c>
      <c r="J309" s="2">
        <f t="shared" si="56"/>
        <v>3679209.696428572</v>
      </c>
      <c r="K309" s="2">
        <f t="shared" si="57"/>
        <v>-2636800.7142857146</v>
      </c>
      <c r="M309" s="2" t="s">
        <v>143</v>
      </c>
      <c r="N309" s="4">
        <v>84.31785714285715</v>
      </c>
      <c r="O309" s="4">
        <v>-60.42857142857143</v>
      </c>
      <c r="P309" s="2">
        <v>41594</v>
      </c>
      <c r="Q309" s="2">
        <f t="shared" si="58"/>
        <v>3507116.95</v>
      </c>
      <c r="R309" s="2">
        <f t="shared" si="59"/>
        <v>-2513466</v>
      </c>
      <c r="T309" s="2" t="s">
        <v>143</v>
      </c>
      <c r="U309" s="4">
        <v>84.31785714285715</v>
      </c>
      <c r="V309" s="4">
        <v>-60.42857142857143</v>
      </c>
      <c r="W309" s="2">
        <v>43635</v>
      </c>
      <c r="X309" s="4">
        <v>50.513945227455025</v>
      </c>
      <c r="Y309" s="4">
        <f t="shared" si="60"/>
        <v>2204176</v>
      </c>
      <c r="Z309" s="2">
        <f t="shared" si="61"/>
        <v>185851397.0857143</v>
      </c>
      <c r="AA309" s="2">
        <f t="shared" si="62"/>
        <v>-133195206.85714287</v>
      </c>
      <c r="AC309" s="2" t="s">
        <v>143</v>
      </c>
      <c r="AD309" s="4">
        <v>84.31785714285715</v>
      </c>
      <c r="AE309" s="4">
        <v>-60.42857142857143</v>
      </c>
      <c r="AF309" s="2">
        <v>41594</v>
      </c>
      <c r="AG309" s="4">
        <v>198.31871462230131</v>
      </c>
      <c r="AH309" s="2">
        <f t="shared" si="63"/>
        <v>8248868.616000001</v>
      </c>
      <c r="AI309" s="2">
        <f t="shared" si="64"/>
        <v>695526925.5540859</v>
      </c>
      <c r="AJ309" s="2">
        <f t="shared" si="65"/>
        <v>-498467346.36685723</v>
      </c>
    </row>
    <row r="310" spans="1:36" ht="12.75">
      <c r="A310" s="50"/>
      <c r="B310" s="2" t="s">
        <v>135</v>
      </c>
      <c r="C310" s="4">
        <v>246.00730769230768</v>
      </c>
      <c r="D310" s="4">
        <v>54.24192307692307</v>
      </c>
      <c r="F310" s="2" t="s">
        <v>135</v>
      </c>
      <c r="G310" s="4">
        <v>246.00730769230768</v>
      </c>
      <c r="H310" s="4">
        <v>54.24192307692307</v>
      </c>
      <c r="I310" s="2">
        <v>71150</v>
      </c>
      <c r="J310" s="2">
        <f t="shared" si="56"/>
        <v>17503419.942307692</v>
      </c>
      <c r="K310" s="2">
        <f t="shared" si="57"/>
        <v>3859312.8269230765</v>
      </c>
      <c r="M310" s="2" t="s">
        <v>135</v>
      </c>
      <c r="N310" s="4">
        <v>246.00730769230768</v>
      </c>
      <c r="O310" s="4">
        <v>54.24192307692307</v>
      </c>
      <c r="P310" s="2">
        <v>70718</v>
      </c>
      <c r="Q310" s="2">
        <f t="shared" si="58"/>
        <v>17397144.785384614</v>
      </c>
      <c r="R310" s="2">
        <f t="shared" si="59"/>
        <v>3835880.3161538457</v>
      </c>
      <c r="T310" s="2" t="s">
        <v>135</v>
      </c>
      <c r="U310" s="4">
        <v>246.00730769230768</v>
      </c>
      <c r="V310" s="4">
        <v>54.24192307692307</v>
      </c>
      <c r="W310" s="2">
        <v>71150</v>
      </c>
      <c r="X310" s="4">
        <v>44.171932536893884</v>
      </c>
      <c r="Y310" s="4">
        <f t="shared" si="60"/>
        <v>3142833</v>
      </c>
      <c r="Z310" s="2">
        <f t="shared" si="61"/>
        <v>773159884.8565384</v>
      </c>
      <c r="AA310" s="2">
        <f t="shared" si="62"/>
        <v>170473305.82961538</v>
      </c>
      <c r="AC310" s="2" t="s">
        <v>135</v>
      </c>
      <c r="AD310" s="4">
        <v>246.00730769230768</v>
      </c>
      <c r="AE310" s="4">
        <v>54.24192307692307</v>
      </c>
      <c r="AF310" s="2">
        <v>70718</v>
      </c>
      <c r="AG310" s="4">
        <v>185.68666537515202</v>
      </c>
      <c r="AH310" s="2">
        <f t="shared" si="63"/>
        <v>13131389.602</v>
      </c>
      <c r="AI310" s="2">
        <f t="shared" si="64"/>
        <v>3230417802.2467837</v>
      </c>
      <c r="AJ310" s="2">
        <f t="shared" si="65"/>
        <v>712271824.6847914</v>
      </c>
    </row>
    <row r="311" spans="1:36" ht="12.75">
      <c r="A311" s="50"/>
      <c r="B311" s="2" t="s">
        <v>136</v>
      </c>
      <c r="C311" s="4">
        <v>208.9075</v>
      </c>
      <c r="D311" s="4">
        <v>37.9125</v>
      </c>
      <c r="F311" s="2" t="s">
        <v>136</v>
      </c>
      <c r="G311" s="4">
        <v>208.9075</v>
      </c>
      <c r="H311" s="4">
        <v>37.9125</v>
      </c>
      <c r="I311" s="2">
        <v>33271</v>
      </c>
      <c r="J311" s="2">
        <f t="shared" si="56"/>
        <v>6950561.4325</v>
      </c>
      <c r="K311" s="2">
        <f t="shared" si="57"/>
        <v>1261386.7875</v>
      </c>
      <c r="M311" s="2" t="s">
        <v>136</v>
      </c>
      <c r="N311" s="4">
        <v>208.9075</v>
      </c>
      <c r="O311" s="4">
        <v>37.9125</v>
      </c>
      <c r="P311" s="2">
        <v>33326</v>
      </c>
      <c r="Q311" s="2">
        <f t="shared" si="58"/>
        <v>6962051.345</v>
      </c>
      <c r="R311" s="2">
        <f t="shared" si="59"/>
        <v>1263471.975</v>
      </c>
      <c r="T311" s="2" t="s">
        <v>136</v>
      </c>
      <c r="U311" s="4">
        <v>208.9075</v>
      </c>
      <c r="V311" s="4">
        <v>37.9125</v>
      </c>
      <c r="W311" s="2">
        <v>33271</v>
      </c>
      <c r="X311" s="4">
        <v>41.97099576207508</v>
      </c>
      <c r="Y311" s="4">
        <f t="shared" si="60"/>
        <v>1396417</v>
      </c>
      <c r="Z311" s="2">
        <f t="shared" si="61"/>
        <v>291721984.4275</v>
      </c>
      <c r="AA311" s="2">
        <f t="shared" si="62"/>
        <v>52941659.5125</v>
      </c>
      <c r="AC311" s="2" t="s">
        <v>136</v>
      </c>
      <c r="AD311" s="4">
        <v>208.9075</v>
      </c>
      <c r="AE311" s="4">
        <v>37.9125</v>
      </c>
      <c r="AF311" s="2">
        <v>33326</v>
      </c>
      <c r="AG311" s="4">
        <v>152.04933160295263</v>
      </c>
      <c r="AH311" s="2">
        <f t="shared" si="63"/>
        <v>5067196.024999999</v>
      </c>
      <c r="AI311" s="2">
        <f t="shared" si="64"/>
        <v>1058575253.5926874</v>
      </c>
      <c r="AJ311" s="2">
        <f t="shared" si="65"/>
        <v>192110069.2978125</v>
      </c>
    </row>
    <row r="312" spans="1:36" ht="12.75">
      <c r="A312" s="50"/>
      <c r="B312" s="2" t="s">
        <v>137</v>
      </c>
      <c r="C312" s="4">
        <v>229.9705</v>
      </c>
      <c r="D312" s="4">
        <v>37.775</v>
      </c>
      <c r="F312" s="2" t="s">
        <v>137</v>
      </c>
      <c r="G312" s="4">
        <v>229.9705</v>
      </c>
      <c r="H312" s="4">
        <v>37.775</v>
      </c>
      <c r="I312" s="2">
        <v>47527</v>
      </c>
      <c r="J312" s="2">
        <f t="shared" si="56"/>
        <v>10929807.953499999</v>
      </c>
      <c r="K312" s="2">
        <f t="shared" si="57"/>
        <v>1795332.425</v>
      </c>
      <c r="M312" s="2" t="s">
        <v>137</v>
      </c>
      <c r="N312" s="4">
        <v>229.9705</v>
      </c>
      <c r="O312" s="4">
        <v>37.775</v>
      </c>
      <c r="P312" s="2">
        <v>46807</v>
      </c>
      <c r="Q312" s="2">
        <f t="shared" si="58"/>
        <v>10764229.1935</v>
      </c>
      <c r="R312" s="2">
        <f t="shared" si="59"/>
        <v>1768134.425</v>
      </c>
      <c r="T312" s="2" t="s">
        <v>137</v>
      </c>
      <c r="U312" s="4">
        <v>229.9705</v>
      </c>
      <c r="V312" s="4">
        <v>37.775</v>
      </c>
      <c r="W312" s="2">
        <v>47527</v>
      </c>
      <c r="X312" s="4">
        <v>43.13506007111747</v>
      </c>
      <c r="Y312" s="4">
        <f t="shared" si="60"/>
        <v>2050080</v>
      </c>
      <c r="Z312" s="2">
        <f t="shared" si="61"/>
        <v>471457922.64</v>
      </c>
      <c r="AA312" s="2">
        <f t="shared" si="62"/>
        <v>77441772</v>
      </c>
      <c r="AC312" s="2" t="s">
        <v>137</v>
      </c>
      <c r="AD312" s="4">
        <v>229.9705</v>
      </c>
      <c r="AE312" s="4">
        <v>37.775</v>
      </c>
      <c r="AF312" s="2">
        <v>46807</v>
      </c>
      <c r="AG312" s="4">
        <v>174.14325385091976</v>
      </c>
      <c r="AH312" s="2">
        <f t="shared" si="63"/>
        <v>8151123.283000002</v>
      </c>
      <c r="AI312" s="2">
        <f t="shared" si="64"/>
        <v>1874517896.9531517</v>
      </c>
      <c r="AJ312" s="2">
        <f t="shared" si="65"/>
        <v>307908682.01532507</v>
      </c>
    </row>
    <row r="313" spans="1:36" ht="12.75">
      <c r="A313" s="50"/>
      <c r="B313" s="2" t="s">
        <v>138</v>
      </c>
      <c r="C313" s="4">
        <v>201.85222222222222</v>
      </c>
      <c r="D313" s="4">
        <v>68.27361111111111</v>
      </c>
      <c r="F313" s="2" t="s">
        <v>138</v>
      </c>
      <c r="G313" s="4">
        <v>201.85222222222222</v>
      </c>
      <c r="H313" s="4">
        <v>68.27361111111111</v>
      </c>
      <c r="I313" s="2">
        <v>215941</v>
      </c>
      <c r="J313" s="2">
        <f t="shared" si="56"/>
        <v>43588170.718888886</v>
      </c>
      <c r="K313" s="2">
        <f t="shared" si="57"/>
        <v>14743071.856944444</v>
      </c>
      <c r="M313" s="2" t="s">
        <v>138</v>
      </c>
      <c r="N313" s="4">
        <v>201.85222222222222</v>
      </c>
      <c r="O313" s="4">
        <v>68.27361111111111</v>
      </c>
      <c r="P313" s="2">
        <v>225038</v>
      </c>
      <c r="Q313" s="2">
        <f t="shared" si="58"/>
        <v>45424420.384444445</v>
      </c>
      <c r="R313" s="2">
        <f t="shared" si="59"/>
        <v>15364156.89722222</v>
      </c>
      <c r="T313" s="2" t="s">
        <v>138</v>
      </c>
      <c r="U313" s="4">
        <v>201.85222222222222</v>
      </c>
      <c r="V313" s="4">
        <v>68.27361111111111</v>
      </c>
      <c r="W313" s="2">
        <v>215941</v>
      </c>
      <c r="X313" s="4">
        <v>61.29977632779324</v>
      </c>
      <c r="Y313" s="4">
        <f t="shared" si="60"/>
        <v>13237135</v>
      </c>
      <c r="Z313" s="2">
        <f t="shared" si="61"/>
        <v>2671945115.6055555</v>
      </c>
      <c r="AA313" s="2">
        <f t="shared" si="62"/>
        <v>903747007.2152778</v>
      </c>
      <c r="AC313" s="2" t="s">
        <v>138</v>
      </c>
      <c r="AD313" s="4">
        <v>201.85222222222222</v>
      </c>
      <c r="AE313" s="4">
        <v>68.27361111111111</v>
      </c>
      <c r="AF313" s="2">
        <v>225038</v>
      </c>
      <c r="AG313" s="4">
        <v>266.3457167900532</v>
      </c>
      <c r="AH313" s="2">
        <f t="shared" si="63"/>
        <v>59937907.41499999</v>
      </c>
      <c r="AI313" s="2">
        <f t="shared" si="64"/>
        <v>12098599807.06756</v>
      </c>
      <c r="AJ313" s="2">
        <f t="shared" si="65"/>
        <v>4092177381.6654925</v>
      </c>
    </row>
    <row r="314" spans="1:36" ht="12.75">
      <c r="A314" s="50"/>
      <c r="B314" s="2" t="s">
        <v>87</v>
      </c>
      <c r="C314" s="4">
        <v>157.31</v>
      </c>
      <c r="D314" s="4">
        <v>42.905</v>
      </c>
      <c r="F314" s="2" t="s">
        <v>87</v>
      </c>
      <c r="G314" s="4">
        <v>157.31</v>
      </c>
      <c r="H314" s="4">
        <v>42.905</v>
      </c>
      <c r="I314" s="2">
        <v>15576</v>
      </c>
      <c r="J314" s="2">
        <f t="shared" si="56"/>
        <v>2450260.56</v>
      </c>
      <c r="K314" s="2">
        <f t="shared" si="57"/>
        <v>668288.28</v>
      </c>
      <c r="M314" s="2" t="s">
        <v>87</v>
      </c>
      <c r="N314" s="4">
        <v>157.31</v>
      </c>
      <c r="O314" s="4">
        <v>42.905</v>
      </c>
      <c r="P314" s="2">
        <v>15415</v>
      </c>
      <c r="Q314" s="2">
        <f t="shared" si="58"/>
        <v>2424933.65</v>
      </c>
      <c r="R314" s="2">
        <f t="shared" si="59"/>
        <v>661380.5750000001</v>
      </c>
      <c r="T314" s="2" t="s">
        <v>87</v>
      </c>
      <c r="U314" s="4">
        <v>157.31</v>
      </c>
      <c r="V314" s="4">
        <v>42.905</v>
      </c>
      <c r="W314" s="2">
        <v>15576</v>
      </c>
      <c r="X314" s="4">
        <v>60.67315100154083</v>
      </c>
      <c r="Y314" s="4">
        <f t="shared" si="60"/>
        <v>945045</v>
      </c>
      <c r="Z314" s="2">
        <f t="shared" si="61"/>
        <v>148665028.95</v>
      </c>
      <c r="AA314" s="2">
        <f t="shared" si="62"/>
        <v>40547155.725</v>
      </c>
      <c r="AC314" s="2" t="s">
        <v>87</v>
      </c>
      <c r="AD314" s="4">
        <v>157.31</v>
      </c>
      <c r="AE314" s="4">
        <v>42.905</v>
      </c>
      <c r="AF314" s="2">
        <v>15415</v>
      </c>
      <c r="AG314" s="4">
        <v>255.5167061952644</v>
      </c>
      <c r="AH314" s="2">
        <f t="shared" si="63"/>
        <v>3938790.0260000005</v>
      </c>
      <c r="AI314" s="2">
        <f t="shared" si="64"/>
        <v>619611058.9900601</v>
      </c>
      <c r="AJ314" s="2">
        <f t="shared" si="65"/>
        <v>168993786.06553003</v>
      </c>
    </row>
    <row r="315" spans="1:36" ht="12.75">
      <c r="A315" s="50"/>
      <c r="B315" s="2" t="s">
        <v>88</v>
      </c>
      <c r="C315" s="4">
        <v>167.39076923076922</v>
      </c>
      <c r="D315" s="4">
        <v>-21.48076923076923</v>
      </c>
      <c r="F315" s="2" t="s">
        <v>88</v>
      </c>
      <c r="G315" s="4">
        <v>167.39076923076922</v>
      </c>
      <c r="H315" s="4">
        <v>-21.48076923076923</v>
      </c>
      <c r="I315" s="2">
        <v>55800</v>
      </c>
      <c r="J315" s="2">
        <f t="shared" si="56"/>
        <v>9340404.923076922</v>
      </c>
      <c r="K315" s="2">
        <f t="shared" si="57"/>
        <v>-1198626.923076923</v>
      </c>
      <c r="M315" s="2" t="s">
        <v>88</v>
      </c>
      <c r="N315" s="4">
        <v>167.39076923076922</v>
      </c>
      <c r="O315" s="4">
        <v>-21.48076923076923</v>
      </c>
      <c r="P315" s="2">
        <v>54649</v>
      </c>
      <c r="Q315" s="2">
        <f t="shared" si="58"/>
        <v>9147738.147692308</v>
      </c>
      <c r="R315" s="2">
        <f t="shared" si="59"/>
        <v>-1173902.5576923077</v>
      </c>
      <c r="T315" s="2" t="s">
        <v>88</v>
      </c>
      <c r="U315" s="4">
        <v>167.39076923076922</v>
      </c>
      <c r="V315" s="4">
        <v>-21.48076923076923</v>
      </c>
      <c r="W315" s="2">
        <v>55800</v>
      </c>
      <c r="X315" s="4">
        <v>50.234641577060934</v>
      </c>
      <c r="Y315" s="4">
        <f t="shared" si="60"/>
        <v>2803093</v>
      </c>
      <c r="Z315" s="2">
        <f t="shared" si="61"/>
        <v>469211893.4953846</v>
      </c>
      <c r="AA315" s="2">
        <f t="shared" si="62"/>
        <v>-60212593.865384616</v>
      </c>
      <c r="AC315" s="2" t="s">
        <v>88</v>
      </c>
      <c r="AD315" s="4">
        <v>167.39076923076922</v>
      </c>
      <c r="AE315" s="4">
        <v>-21.48076923076923</v>
      </c>
      <c r="AF315" s="2">
        <v>54649</v>
      </c>
      <c r="AG315" s="4">
        <v>229.24608739409686</v>
      </c>
      <c r="AH315" s="2">
        <f t="shared" si="63"/>
        <v>12528069.43</v>
      </c>
      <c r="AI315" s="2">
        <f t="shared" si="64"/>
        <v>2097083178.8641844</v>
      </c>
      <c r="AJ315" s="2">
        <f t="shared" si="65"/>
        <v>-269112568.3328846</v>
      </c>
    </row>
    <row r="316" spans="1:36" ht="12.75">
      <c r="A316" s="50"/>
      <c r="B316" s="2" t="s">
        <v>144</v>
      </c>
      <c r="C316" s="4">
        <v>91.77764705882353</v>
      </c>
      <c r="D316" s="4">
        <v>-32.0035294117647</v>
      </c>
      <c r="F316" s="2" t="s">
        <v>144</v>
      </c>
      <c r="G316" s="4">
        <v>91.77764705882353</v>
      </c>
      <c r="H316" s="4">
        <v>-32.0035294117647</v>
      </c>
      <c r="I316" s="2">
        <v>124070</v>
      </c>
      <c r="J316" s="2">
        <f t="shared" si="56"/>
        <v>11386852.670588236</v>
      </c>
      <c r="K316" s="2">
        <f t="shared" si="57"/>
        <v>-3970677.894117647</v>
      </c>
      <c r="M316" s="2" t="s">
        <v>144</v>
      </c>
      <c r="N316" s="4">
        <v>91.77764705882353</v>
      </c>
      <c r="O316" s="4">
        <v>-32.0035294117647</v>
      </c>
      <c r="P316" s="2">
        <v>125279</v>
      </c>
      <c r="Q316" s="2">
        <f t="shared" si="58"/>
        <v>11497811.845882352</v>
      </c>
      <c r="R316" s="2">
        <f t="shared" si="59"/>
        <v>-4009370.16117647</v>
      </c>
      <c r="T316" s="2" t="s">
        <v>144</v>
      </c>
      <c r="U316" s="4">
        <v>91.77764705882353</v>
      </c>
      <c r="V316" s="4">
        <v>-32.0035294117647</v>
      </c>
      <c r="W316" s="2">
        <v>124070</v>
      </c>
      <c r="X316" s="4">
        <v>85.52483275570242</v>
      </c>
      <c r="Y316" s="4">
        <f t="shared" si="60"/>
        <v>10611066</v>
      </c>
      <c r="Z316" s="2">
        <f t="shared" si="61"/>
        <v>973858670.2658824</v>
      </c>
      <c r="AA316" s="2">
        <f t="shared" si="62"/>
        <v>-339591562.8211764</v>
      </c>
      <c r="AC316" s="2" t="s">
        <v>144</v>
      </c>
      <c r="AD316" s="4">
        <v>91.77764705882353</v>
      </c>
      <c r="AE316" s="4">
        <v>-32.0035294117647</v>
      </c>
      <c r="AF316" s="2">
        <v>125279</v>
      </c>
      <c r="AG316" s="4">
        <v>377.4873382210905</v>
      </c>
      <c r="AH316" s="2">
        <f t="shared" si="63"/>
        <v>47291236.245</v>
      </c>
      <c r="AI316" s="2">
        <f t="shared" si="64"/>
        <v>4340278389.069053</v>
      </c>
      <c r="AJ316" s="2">
        <f t="shared" si="65"/>
        <v>-1513486470.0855703</v>
      </c>
    </row>
    <row r="317" spans="1:36" ht="12.75">
      <c r="A317" s="50"/>
      <c r="B317" s="2" t="s">
        <v>145</v>
      </c>
      <c r="C317" s="4">
        <v>122.24166666666667</v>
      </c>
      <c r="D317" s="4">
        <v>-0.855</v>
      </c>
      <c r="F317" s="2" t="s">
        <v>145</v>
      </c>
      <c r="G317" s="4">
        <v>122.24166666666667</v>
      </c>
      <c r="H317" s="4">
        <v>-0.855</v>
      </c>
      <c r="I317" s="2">
        <v>45572</v>
      </c>
      <c r="J317" s="2">
        <f t="shared" si="56"/>
        <v>5570797.233333333</v>
      </c>
      <c r="K317" s="2">
        <f t="shared" si="57"/>
        <v>-38964.06</v>
      </c>
      <c r="M317" s="2" t="s">
        <v>145</v>
      </c>
      <c r="N317" s="4">
        <v>122.24166666666667</v>
      </c>
      <c r="O317" s="4">
        <v>-0.855</v>
      </c>
      <c r="P317" s="2">
        <v>43844</v>
      </c>
      <c r="Q317" s="2">
        <f t="shared" si="58"/>
        <v>5359563.633333334</v>
      </c>
      <c r="R317" s="2">
        <f t="shared" si="59"/>
        <v>-37486.62</v>
      </c>
      <c r="T317" s="2" t="s">
        <v>145</v>
      </c>
      <c r="U317" s="4">
        <v>122.24166666666667</v>
      </c>
      <c r="V317" s="4">
        <v>-0.855</v>
      </c>
      <c r="W317" s="2">
        <v>45572</v>
      </c>
      <c r="X317" s="4">
        <v>50.59650662687615</v>
      </c>
      <c r="Y317" s="4">
        <f t="shared" si="60"/>
        <v>2305784</v>
      </c>
      <c r="Z317" s="2">
        <f t="shared" si="61"/>
        <v>281862879.1333333</v>
      </c>
      <c r="AA317" s="2">
        <f t="shared" si="62"/>
        <v>-1971445.32</v>
      </c>
      <c r="AC317" s="2" t="s">
        <v>145</v>
      </c>
      <c r="AD317" s="4">
        <v>122.24166666666667</v>
      </c>
      <c r="AE317" s="4">
        <v>-0.855</v>
      </c>
      <c r="AF317" s="2">
        <v>43844</v>
      </c>
      <c r="AG317" s="4">
        <v>189.02291725207553</v>
      </c>
      <c r="AH317" s="2">
        <f t="shared" si="63"/>
        <v>8287520.784</v>
      </c>
      <c r="AI317" s="2">
        <f t="shared" si="64"/>
        <v>1013080353.1708001</v>
      </c>
      <c r="AJ317" s="2">
        <f t="shared" si="65"/>
        <v>-7085830.27032</v>
      </c>
    </row>
    <row r="318" spans="1:36" ht="12.75">
      <c r="A318" s="50"/>
      <c r="B318" s="2" t="s">
        <v>139</v>
      </c>
      <c r="C318" s="4">
        <v>169.668</v>
      </c>
      <c r="D318" s="4">
        <v>60.162</v>
      </c>
      <c r="F318" s="2" t="s">
        <v>139</v>
      </c>
      <c r="G318" s="4">
        <v>169.668</v>
      </c>
      <c r="H318" s="4">
        <v>60.162</v>
      </c>
      <c r="I318" s="2">
        <v>29013</v>
      </c>
      <c r="J318" s="2">
        <f t="shared" si="56"/>
        <v>4922577.684</v>
      </c>
      <c r="K318" s="2">
        <f t="shared" si="57"/>
        <v>1745480.106</v>
      </c>
      <c r="M318" s="2" t="s">
        <v>139</v>
      </c>
      <c r="N318" s="4">
        <v>169.668</v>
      </c>
      <c r="O318" s="4">
        <v>60.162</v>
      </c>
      <c r="P318" s="2">
        <v>29585</v>
      </c>
      <c r="Q318" s="2">
        <f t="shared" si="58"/>
        <v>5019627.78</v>
      </c>
      <c r="R318" s="2">
        <f t="shared" si="59"/>
        <v>1779892.77</v>
      </c>
      <c r="T318" s="2" t="s">
        <v>139</v>
      </c>
      <c r="U318" s="4">
        <v>169.668</v>
      </c>
      <c r="V318" s="4">
        <v>60.162</v>
      </c>
      <c r="W318" s="2">
        <v>29013</v>
      </c>
      <c r="X318" s="4">
        <v>56.482232102850446</v>
      </c>
      <c r="Y318" s="4">
        <f t="shared" si="60"/>
        <v>1638719</v>
      </c>
      <c r="Z318" s="2">
        <f t="shared" si="61"/>
        <v>278038175.292</v>
      </c>
      <c r="AA318" s="2">
        <f t="shared" si="62"/>
        <v>98588612.478</v>
      </c>
      <c r="AC318" s="2" t="s">
        <v>139</v>
      </c>
      <c r="AD318" s="4">
        <v>169.668</v>
      </c>
      <c r="AE318" s="4">
        <v>60.162</v>
      </c>
      <c r="AF318" s="2">
        <v>29585</v>
      </c>
      <c r="AG318" s="4">
        <v>239.39299435524762</v>
      </c>
      <c r="AH318" s="2">
        <f t="shared" si="63"/>
        <v>7082441.738000001</v>
      </c>
      <c r="AI318" s="2">
        <f t="shared" si="64"/>
        <v>1201663724.8029842</v>
      </c>
      <c r="AJ318" s="2">
        <f t="shared" si="65"/>
        <v>426093859.8415561</v>
      </c>
    </row>
    <row r="319" spans="1:36" ht="12.75">
      <c r="A319" s="50"/>
      <c r="B319" s="2" t="s">
        <v>146</v>
      </c>
      <c r="C319" s="4">
        <v>105.55199999999999</v>
      </c>
      <c r="D319" s="4">
        <v>-34.07</v>
      </c>
      <c r="F319" s="2" t="s">
        <v>146</v>
      </c>
      <c r="G319" s="4">
        <v>105.55199999999999</v>
      </c>
      <c r="H319" s="4">
        <v>-34.07</v>
      </c>
      <c r="I319" s="2">
        <v>49579</v>
      </c>
      <c r="J319" s="2">
        <f t="shared" si="56"/>
        <v>5233162.608</v>
      </c>
      <c r="K319" s="2">
        <f t="shared" si="57"/>
        <v>-1689156.53</v>
      </c>
      <c r="M319" s="2" t="s">
        <v>146</v>
      </c>
      <c r="N319" s="4">
        <v>105.55199999999999</v>
      </c>
      <c r="O319" s="4">
        <v>-34.07</v>
      </c>
      <c r="P319" s="2">
        <v>48642</v>
      </c>
      <c r="Q319" s="2">
        <f t="shared" si="58"/>
        <v>5134260.384</v>
      </c>
      <c r="R319" s="2">
        <f t="shared" si="59"/>
        <v>-1657232.94</v>
      </c>
      <c r="T319" s="2" t="s">
        <v>146</v>
      </c>
      <c r="U319" s="4">
        <v>105.55199999999999</v>
      </c>
      <c r="V319" s="4">
        <v>-34.07</v>
      </c>
      <c r="W319" s="2">
        <v>49579</v>
      </c>
      <c r="X319" s="4">
        <v>58.31194659029024</v>
      </c>
      <c r="Y319" s="4">
        <f t="shared" si="60"/>
        <v>2891048</v>
      </c>
      <c r="Z319" s="2">
        <f t="shared" si="61"/>
        <v>305155898.496</v>
      </c>
      <c r="AA319" s="2">
        <f t="shared" si="62"/>
        <v>-98498005.36</v>
      </c>
      <c r="AC319" s="2" t="s">
        <v>146</v>
      </c>
      <c r="AD319" s="4">
        <v>105.55199999999999</v>
      </c>
      <c r="AE319" s="4">
        <v>-34.07</v>
      </c>
      <c r="AF319" s="2">
        <v>48642</v>
      </c>
      <c r="AG319" s="4">
        <v>233.64666329509475</v>
      </c>
      <c r="AH319" s="2">
        <f t="shared" si="63"/>
        <v>11365040.996</v>
      </c>
      <c r="AI319" s="2">
        <f t="shared" si="64"/>
        <v>1199602807.209792</v>
      </c>
      <c r="AJ319" s="2">
        <f t="shared" si="65"/>
        <v>-387206946.73372</v>
      </c>
    </row>
    <row r="320" spans="1:36" ht="12.75">
      <c r="A320" s="50"/>
      <c r="B320" s="2" t="s">
        <v>140</v>
      </c>
      <c r="C320" s="4">
        <v>246.34896551724137</v>
      </c>
      <c r="D320" s="4">
        <v>80.09758620689655</v>
      </c>
      <c r="F320" s="2" t="s">
        <v>140</v>
      </c>
      <c r="G320" s="4">
        <v>246.34896551724137</v>
      </c>
      <c r="H320" s="4">
        <v>80.09758620689655</v>
      </c>
      <c r="I320" s="2">
        <v>40934</v>
      </c>
      <c r="J320" s="2">
        <f t="shared" si="56"/>
        <v>10084048.554482758</v>
      </c>
      <c r="K320" s="2">
        <f t="shared" si="57"/>
        <v>3278714.5937931035</v>
      </c>
      <c r="M320" s="2" t="s">
        <v>140</v>
      </c>
      <c r="N320" s="4">
        <v>246.34896551724137</v>
      </c>
      <c r="O320" s="4">
        <v>80.09758620689655</v>
      </c>
      <c r="P320" s="2">
        <v>39986</v>
      </c>
      <c r="Q320" s="2">
        <f t="shared" si="58"/>
        <v>9850509.735172413</v>
      </c>
      <c r="R320" s="2">
        <f t="shared" si="59"/>
        <v>3202782.0820689653</v>
      </c>
      <c r="T320" s="2" t="s">
        <v>140</v>
      </c>
      <c r="U320" s="4">
        <v>246.34896551724137</v>
      </c>
      <c r="V320" s="4">
        <v>80.09758620689655</v>
      </c>
      <c r="W320" s="2">
        <v>40934</v>
      </c>
      <c r="X320" s="4">
        <v>43.65781501929936</v>
      </c>
      <c r="Y320" s="4">
        <f t="shared" si="60"/>
        <v>1787089.0000000002</v>
      </c>
      <c r="Z320" s="2">
        <f t="shared" si="61"/>
        <v>440247526.43724144</v>
      </c>
      <c r="AA320" s="2">
        <f t="shared" si="62"/>
        <v>143141515.23689657</v>
      </c>
      <c r="AC320" s="2" t="s">
        <v>140</v>
      </c>
      <c r="AD320" s="4">
        <v>246.34896551724137</v>
      </c>
      <c r="AE320" s="4">
        <v>80.09758620689655</v>
      </c>
      <c r="AF320" s="2">
        <v>39986</v>
      </c>
      <c r="AG320" s="4">
        <v>169.8846864902716</v>
      </c>
      <c r="AH320" s="2">
        <f t="shared" si="63"/>
        <v>6793009.074</v>
      </c>
      <c r="AI320" s="2">
        <f t="shared" si="64"/>
        <v>1673450758.1291337</v>
      </c>
      <c r="AJ320" s="2">
        <f t="shared" si="65"/>
        <v>544103629.9089456</v>
      </c>
    </row>
    <row r="321" spans="1:36" ht="12.75">
      <c r="A321" s="15"/>
      <c r="B321" s="2" t="s">
        <v>189</v>
      </c>
      <c r="I321" s="2">
        <f>SUM(I298:I320)</f>
        <v>1584457</v>
      </c>
      <c r="J321" s="2">
        <f>SUM(J298:J320)</f>
        <v>282230903.0425437</v>
      </c>
      <c r="K321" s="2">
        <f>SUM(K298:K320)</f>
        <v>29569700.267224297</v>
      </c>
      <c r="P321" s="2">
        <f>SUM(P298:P320)</f>
        <v>1592793</v>
      </c>
      <c r="Q321" s="2">
        <f>SUM(Q298:Q320)</f>
        <v>284732965.60343105</v>
      </c>
      <c r="R321" s="2">
        <f>SUM(R298:R320)</f>
        <v>30435371.015067324</v>
      </c>
      <c r="Y321" s="2">
        <f>SUM(Y298:Y320)</f>
        <v>90459901</v>
      </c>
      <c r="Z321" s="2">
        <f>SUM(Z298:Z320)</f>
        <v>15590975674.938086</v>
      </c>
      <c r="AA321" s="2">
        <f>SUM(AA298:AA320)</f>
        <v>1442231336.5538995</v>
      </c>
      <c r="AH321" s="2">
        <f>SUM(AH298:AH320)</f>
        <v>404164350.604</v>
      </c>
      <c r="AI321" s="2">
        <f>SUM(AI298:AI320)</f>
        <v>70305477395.05592</v>
      </c>
      <c r="AJ321" s="2">
        <f>SUM(AJ298:AJ320)</f>
        <v>6477296393.806103</v>
      </c>
    </row>
    <row r="322" spans="1:4" ht="12.75">
      <c r="A322" s="15"/>
      <c r="B322" s="2" t="s">
        <v>325</v>
      </c>
      <c r="C322" s="51">
        <f>AVERAGE(C298:C320)</f>
        <v>180.24994320804015</v>
      </c>
      <c r="D322" s="51">
        <f>AVERAGE(D298:D320)</f>
        <v>21.548972414833617</v>
      </c>
    </row>
    <row r="323" spans="1:4" ht="12.75">
      <c r="A323" s="15"/>
      <c r="B323" s="2" t="s">
        <v>326</v>
      </c>
      <c r="C323" s="51">
        <f>+J321/I321</f>
        <v>178.12468438243747</v>
      </c>
      <c r="D323" s="51">
        <f>+K321/I321</f>
        <v>18.662355789538182</v>
      </c>
    </row>
    <row r="324" spans="1:4" ht="12.75">
      <c r="A324" s="15"/>
      <c r="B324" s="2" t="s">
        <v>327</v>
      </c>
      <c r="C324" s="51">
        <f>+Q321/P321</f>
        <v>178.7633205340751</v>
      </c>
      <c r="D324" s="51">
        <f>+R321/P321</f>
        <v>19.108177280454726</v>
      </c>
    </row>
    <row r="325" spans="1:4" ht="12.75">
      <c r="A325" s="15"/>
      <c r="B325" s="2" t="s">
        <v>328</v>
      </c>
      <c r="C325" s="51">
        <f>+Z321/Y321</f>
        <v>172.35234067897207</v>
      </c>
      <c r="D325" s="51">
        <f>+AA321/Y321</f>
        <v>15.943322075423225</v>
      </c>
    </row>
    <row r="326" spans="1:4" ht="12.75">
      <c r="A326" s="15"/>
      <c r="B326" s="2" t="s">
        <v>329</v>
      </c>
      <c r="C326" s="51">
        <f>+AI321/AH321</f>
        <v>173.9526934772661</v>
      </c>
      <c r="D326" s="51">
        <f>+AJ321/AH321</f>
        <v>16.026392194477722</v>
      </c>
    </row>
    <row r="328" spans="2:3" ht="12.75">
      <c r="B328" s="2" t="s">
        <v>325</v>
      </c>
      <c r="C328" s="2" t="s">
        <v>335</v>
      </c>
    </row>
    <row r="329" spans="2:3" ht="12.75">
      <c r="B329" s="2" t="s">
        <v>336</v>
      </c>
      <c r="C329" s="2" t="s">
        <v>337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3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bestFit="1" customWidth="1"/>
    <col min="2" max="2" width="22.375" style="2" bestFit="1" customWidth="1"/>
    <col min="3" max="3" width="17.75390625" style="2" bestFit="1" customWidth="1"/>
    <col min="4" max="5" width="6.25390625" style="2" bestFit="1" customWidth="1"/>
    <col min="6" max="16384" width="16.75390625" style="2" customWidth="1"/>
  </cols>
  <sheetData>
    <row r="1" spans="1:23" s="7" customFormat="1" ht="51.75" thickBot="1">
      <c r="A1" s="6" t="s">
        <v>184</v>
      </c>
      <c r="B1" s="7" t="s">
        <v>185</v>
      </c>
      <c r="C1" s="7" t="s">
        <v>176</v>
      </c>
      <c r="D1" s="7" t="s">
        <v>301</v>
      </c>
      <c r="E1" s="7" t="s">
        <v>302</v>
      </c>
      <c r="F1" s="7" t="s">
        <v>3</v>
      </c>
      <c r="G1" s="6" t="s">
        <v>187</v>
      </c>
      <c r="H1" s="6" t="s">
        <v>188</v>
      </c>
      <c r="I1" s="7" t="s">
        <v>198</v>
      </c>
      <c r="J1" s="7" t="s">
        <v>6</v>
      </c>
      <c r="K1" s="7" t="s">
        <v>7</v>
      </c>
      <c r="L1" s="7" t="s">
        <v>203</v>
      </c>
      <c r="M1" s="7" t="s">
        <v>186</v>
      </c>
      <c r="N1" s="7" t="s">
        <v>202</v>
      </c>
      <c r="O1" s="7" t="s">
        <v>211</v>
      </c>
      <c r="P1" s="7" t="s">
        <v>193</v>
      </c>
      <c r="Q1" s="7" t="s">
        <v>195</v>
      </c>
      <c r="R1" s="7" t="s">
        <v>194</v>
      </c>
      <c r="S1" s="7" t="s">
        <v>196</v>
      </c>
      <c r="T1" s="44" t="s">
        <v>11</v>
      </c>
      <c r="U1" s="44" t="s">
        <v>10</v>
      </c>
      <c r="V1" s="6" t="s">
        <v>9</v>
      </c>
      <c r="W1" s="7" t="s">
        <v>8</v>
      </c>
    </row>
    <row r="2" spans="1:22" ht="13.5" thickTop="1">
      <c r="A2" s="1">
        <v>3302</v>
      </c>
      <c r="B2" s="2" t="s">
        <v>36</v>
      </c>
      <c r="C2" s="2" t="s">
        <v>182</v>
      </c>
      <c r="D2" s="4">
        <v>22.71125</v>
      </c>
      <c r="E2" s="4">
        <v>-153.32375</v>
      </c>
      <c r="G2" s="2">
        <v>20176</v>
      </c>
      <c r="H2" s="2">
        <v>19103</v>
      </c>
      <c r="I2" s="4">
        <v>50.13910761154855</v>
      </c>
      <c r="J2" s="5">
        <v>1.387459807073955</v>
      </c>
      <c r="K2" s="4">
        <v>-3.7690415118044287</v>
      </c>
      <c r="L2" s="4"/>
      <c r="M2" s="4">
        <v>41.5275087682563</v>
      </c>
      <c r="N2" s="4"/>
      <c r="O2" s="4">
        <v>6.784274721247971</v>
      </c>
      <c r="P2" s="4"/>
      <c r="Q2" s="4"/>
      <c r="R2" s="4">
        <v>54.296143933386205</v>
      </c>
      <c r="S2" s="4">
        <v>203.80203601528558</v>
      </c>
      <c r="T2" s="2">
        <v>4861</v>
      </c>
      <c r="V2" s="2">
        <v>3752</v>
      </c>
    </row>
    <row r="3" spans="1:22" ht="12.75">
      <c r="A3" s="1">
        <v>3301</v>
      </c>
      <c r="B3" s="2" t="s">
        <v>35</v>
      </c>
      <c r="C3" s="2" t="s">
        <v>182</v>
      </c>
      <c r="D3" s="4">
        <v>-2.564</v>
      </c>
      <c r="E3" s="4">
        <v>-150.5</v>
      </c>
      <c r="G3" s="2">
        <v>79752</v>
      </c>
      <c r="H3" s="2">
        <v>78830</v>
      </c>
      <c r="I3" s="4">
        <v>66.18807724601176</v>
      </c>
      <c r="J3" s="5">
        <v>1.3426717315606205</v>
      </c>
      <c r="K3" s="4">
        <v>-1.2178104782443233</v>
      </c>
      <c r="L3" s="4"/>
      <c r="M3" s="4">
        <v>48.86971964987949</v>
      </c>
      <c r="N3" s="4"/>
      <c r="O3" s="4">
        <v>5.0310795382468605</v>
      </c>
      <c r="P3" s="4"/>
      <c r="Q3" s="4"/>
      <c r="R3" s="4">
        <v>65.37726953556023</v>
      </c>
      <c r="S3" s="4">
        <v>253.2683765444627</v>
      </c>
      <c r="T3" s="2">
        <v>24244</v>
      </c>
      <c r="V3" s="2">
        <v>18132</v>
      </c>
    </row>
    <row r="4" spans="1:22" ht="12.75">
      <c r="A4" s="1">
        <v>3401</v>
      </c>
      <c r="B4" s="2" t="s">
        <v>45</v>
      </c>
      <c r="C4" s="2" t="s">
        <v>182</v>
      </c>
      <c r="D4" s="4">
        <v>153.67588235294116</v>
      </c>
      <c r="E4" s="4">
        <v>-84.39764705882352</v>
      </c>
      <c r="G4" s="2">
        <v>170836</v>
      </c>
      <c r="H4" s="2">
        <v>169904</v>
      </c>
      <c r="I4" s="4">
        <v>119.98870056497175</v>
      </c>
      <c r="J4" s="5">
        <v>1.3220556099766407</v>
      </c>
      <c r="K4" s="4">
        <v>-1.8422167812411714</v>
      </c>
      <c r="L4" s="4"/>
      <c r="M4" s="4">
        <v>82.0439777756851</v>
      </c>
      <c r="N4" s="4"/>
      <c r="O4" s="4">
        <v>4.467817120256145</v>
      </c>
      <c r="P4" s="4"/>
      <c r="Q4" s="4"/>
      <c r="R4" s="4">
        <v>70.1008218408298</v>
      </c>
      <c r="S4" s="4">
        <v>303.6908861710142</v>
      </c>
      <c r="T4" s="2">
        <v>53593</v>
      </c>
      <c r="V4" s="2">
        <v>36936</v>
      </c>
    </row>
    <row r="5" spans="1:22" ht="12.75">
      <c r="A5" s="1">
        <v>3601</v>
      </c>
      <c r="B5" s="2" t="s">
        <v>62</v>
      </c>
      <c r="C5" s="2" t="s">
        <v>182</v>
      </c>
      <c r="D5" s="4">
        <v>80.845</v>
      </c>
      <c r="E5" s="4">
        <v>-92.915</v>
      </c>
      <c r="G5" s="2">
        <v>27122</v>
      </c>
      <c r="H5" s="2">
        <v>25856</v>
      </c>
      <c r="I5" s="4">
        <v>76.27138643067846</v>
      </c>
      <c r="J5" s="5">
        <v>1.612509534706331</v>
      </c>
      <c r="K5" s="4">
        <v>3.983601485148515</v>
      </c>
      <c r="L5" s="4"/>
      <c r="M5" s="4">
        <v>74.84142945544554</v>
      </c>
      <c r="N5" s="4"/>
      <c r="O5" s="4">
        <v>4.281404702970297</v>
      </c>
      <c r="P5" s="4"/>
      <c r="Q5" s="4"/>
      <c r="R5" s="4">
        <v>56.09460954206917</v>
      </c>
      <c r="S5" s="4">
        <v>231.11569929610147</v>
      </c>
      <c r="T5" s="2">
        <v>6946</v>
      </c>
      <c r="V5" s="2">
        <v>5157</v>
      </c>
    </row>
    <row r="6" spans="1:22" ht="12.75">
      <c r="A6" s="1">
        <v>3602</v>
      </c>
      <c r="B6" s="2" t="s">
        <v>63</v>
      </c>
      <c r="C6" s="2" t="s">
        <v>182</v>
      </c>
      <c r="D6" s="4">
        <v>98.205</v>
      </c>
      <c r="E6" s="4">
        <v>-111.7725</v>
      </c>
      <c r="G6" s="2">
        <v>62607</v>
      </c>
      <c r="H6" s="2">
        <v>61167</v>
      </c>
      <c r="I6" s="4">
        <v>86.39406779661017</v>
      </c>
      <c r="J6" s="5">
        <v>1.2454819277108433</v>
      </c>
      <c r="K6" s="4">
        <v>-1.683914529076136</v>
      </c>
      <c r="L6" s="4"/>
      <c r="M6" s="4">
        <v>93.47850965389834</v>
      </c>
      <c r="N6" s="4"/>
      <c r="O6" s="4">
        <v>3.8664639429757877</v>
      </c>
      <c r="P6" s="4"/>
      <c r="Q6" s="4"/>
      <c r="R6" s="4">
        <v>69.07655693452809</v>
      </c>
      <c r="S6" s="4">
        <v>299.1419363709189</v>
      </c>
      <c r="T6" s="2">
        <v>17723</v>
      </c>
      <c r="V6" s="2">
        <v>11943</v>
      </c>
    </row>
    <row r="7" spans="1:22" ht="12.75">
      <c r="A7" s="1">
        <v>3310</v>
      </c>
      <c r="B7" s="2" t="s">
        <v>44</v>
      </c>
      <c r="C7" s="2" t="s">
        <v>182</v>
      </c>
      <c r="D7" s="4">
        <v>19.865</v>
      </c>
      <c r="E7" s="4">
        <v>-133.925</v>
      </c>
      <c r="G7" s="2">
        <v>19495</v>
      </c>
      <c r="H7" s="2">
        <v>18457</v>
      </c>
      <c r="I7" s="4">
        <v>46.258145363408524</v>
      </c>
      <c r="J7" s="5">
        <v>1.4439359267734553</v>
      </c>
      <c r="K7" s="4">
        <v>0.5417998591320365</v>
      </c>
      <c r="L7" s="4"/>
      <c r="M7" s="4">
        <v>55.34485561033754</v>
      </c>
      <c r="N7" s="4"/>
      <c r="O7" s="4">
        <v>5.358400606815842</v>
      </c>
      <c r="P7" s="4"/>
      <c r="Q7" s="4"/>
      <c r="R7" s="4">
        <v>47.0194921774814</v>
      </c>
      <c r="S7" s="4">
        <v>190.88233456141302</v>
      </c>
      <c r="T7" s="2">
        <v>4490</v>
      </c>
      <c r="V7" s="2">
        <v>3449</v>
      </c>
    </row>
    <row r="8" spans="1:22" ht="12.75">
      <c r="A8" s="1">
        <v>3303</v>
      </c>
      <c r="B8" s="2" t="s">
        <v>37</v>
      </c>
      <c r="C8" s="2" t="s">
        <v>182</v>
      </c>
      <c r="D8" s="4">
        <v>-3.342</v>
      </c>
      <c r="E8" s="4">
        <v>-103.826</v>
      </c>
      <c r="G8" s="2">
        <v>59906</v>
      </c>
      <c r="H8" s="2">
        <v>58301</v>
      </c>
      <c r="I8" s="4">
        <v>56.65792031098154</v>
      </c>
      <c r="J8" s="5">
        <v>1.3139670738183749</v>
      </c>
      <c r="K8" s="4">
        <v>3.1560350594329427</v>
      </c>
      <c r="L8" s="4"/>
      <c r="M8" s="4">
        <v>44.46750484554296</v>
      </c>
      <c r="N8" s="4"/>
      <c r="O8" s="4">
        <v>5.715167835886177</v>
      </c>
      <c r="P8" s="4"/>
      <c r="Q8" s="4"/>
      <c r="R8" s="4">
        <v>61.157046038794114</v>
      </c>
      <c r="S8" s="4">
        <v>224.98041016449116</v>
      </c>
      <c r="T8" s="2">
        <v>17138</v>
      </c>
      <c r="V8" s="2">
        <v>13584</v>
      </c>
    </row>
    <row r="9" spans="1:22" ht="12.75">
      <c r="A9" s="1">
        <v>3304</v>
      </c>
      <c r="B9" s="2" t="s">
        <v>38</v>
      </c>
      <c r="C9" s="2" t="s">
        <v>182</v>
      </c>
      <c r="D9" s="4">
        <v>49.911764705882355</v>
      </c>
      <c r="E9" s="4">
        <v>-69.59411764705882</v>
      </c>
      <c r="G9" s="2">
        <v>159376</v>
      </c>
      <c r="H9" s="2">
        <v>169704</v>
      </c>
      <c r="I9" s="4">
        <v>116.39506172839506</v>
      </c>
      <c r="J9" s="5">
        <v>1.0310302866414278</v>
      </c>
      <c r="K9" s="4">
        <v>2.4572196294724935</v>
      </c>
      <c r="L9" s="4"/>
      <c r="M9" s="4">
        <v>81.57144204025833</v>
      </c>
      <c r="N9" s="4"/>
      <c r="O9" s="4">
        <v>3.6098147362466415</v>
      </c>
      <c r="P9" s="4"/>
      <c r="Q9" s="4"/>
      <c r="R9" s="4">
        <v>72.18839724927216</v>
      </c>
      <c r="S9" s="4">
        <v>330.2642778602744</v>
      </c>
      <c r="T9" s="2">
        <v>56370</v>
      </c>
      <c r="V9" s="2">
        <v>44779</v>
      </c>
    </row>
    <row r="10" spans="1:22" ht="12.75">
      <c r="A10" s="1">
        <v>3305</v>
      </c>
      <c r="B10" s="2" t="s">
        <v>39</v>
      </c>
      <c r="C10" s="2" t="s">
        <v>182</v>
      </c>
      <c r="D10" s="4">
        <v>21.258</v>
      </c>
      <c r="E10" s="4">
        <v>-94.042</v>
      </c>
      <c r="G10" s="2">
        <v>61290</v>
      </c>
      <c r="H10" s="2">
        <v>60303</v>
      </c>
      <c r="I10" s="4">
        <v>53.365486725663715</v>
      </c>
      <c r="J10" s="5">
        <v>1.2953797026244886</v>
      </c>
      <c r="K10" s="4">
        <v>0.7959802994875876</v>
      </c>
      <c r="L10" s="4"/>
      <c r="M10" s="4">
        <v>64.43792182810142</v>
      </c>
      <c r="N10" s="4"/>
      <c r="O10" s="4">
        <v>4.019700512412318</v>
      </c>
      <c r="P10" s="4"/>
      <c r="Q10" s="4"/>
      <c r="R10" s="4">
        <v>45.288660466634035</v>
      </c>
      <c r="S10" s="4">
        <v>173.59750390527833</v>
      </c>
      <c r="T10" s="2">
        <v>17500</v>
      </c>
      <c r="V10" s="2">
        <v>15523</v>
      </c>
    </row>
    <row r="11" spans="1:22" ht="12.75">
      <c r="A11" s="1">
        <v>3306</v>
      </c>
      <c r="B11" s="2" t="s">
        <v>40</v>
      </c>
      <c r="C11" s="2" t="s">
        <v>182</v>
      </c>
      <c r="D11" s="4">
        <v>54.86818181818182</v>
      </c>
      <c r="E11" s="4">
        <v>-89.97909090909091</v>
      </c>
      <c r="G11" s="2">
        <v>55063</v>
      </c>
      <c r="H11" s="2">
        <v>52995</v>
      </c>
      <c r="I11" s="4">
        <v>65.34525277435264</v>
      </c>
      <c r="J11" s="5">
        <v>1.2765932926126542</v>
      </c>
      <c r="K11" s="4">
        <v>0.490612321917162</v>
      </c>
      <c r="L11" s="4"/>
      <c r="M11" s="4">
        <v>62.59269742428531</v>
      </c>
      <c r="N11" s="4"/>
      <c r="O11" s="4">
        <v>3.3040852910651943</v>
      </c>
      <c r="P11" s="4"/>
      <c r="Q11" s="4"/>
      <c r="R11" s="4">
        <v>55.73971632493689</v>
      </c>
      <c r="S11" s="4">
        <v>249.57783756958207</v>
      </c>
      <c r="T11" s="2">
        <v>15144</v>
      </c>
      <c r="V11" s="2">
        <v>11729</v>
      </c>
    </row>
    <row r="12" spans="1:22" ht="12.75">
      <c r="A12" s="1">
        <v>3307</v>
      </c>
      <c r="B12" s="2" t="s">
        <v>41</v>
      </c>
      <c r="C12" s="2" t="s">
        <v>182</v>
      </c>
      <c r="D12" s="4">
        <v>37.446666666666665</v>
      </c>
      <c r="E12" s="4">
        <v>-126.18666666666667</v>
      </c>
      <c r="G12" s="2">
        <v>47887</v>
      </c>
      <c r="H12" s="2">
        <v>48761</v>
      </c>
      <c r="I12" s="4">
        <v>59.03268765133172</v>
      </c>
      <c r="J12" s="5">
        <v>1.1014875239923225</v>
      </c>
      <c r="K12" s="4">
        <v>0.3486392813929165</v>
      </c>
      <c r="L12" s="4"/>
      <c r="M12" s="4">
        <v>62.896577182584444</v>
      </c>
      <c r="N12" s="4"/>
      <c r="O12" s="4">
        <v>3.568425586021615</v>
      </c>
      <c r="P12" s="4"/>
      <c r="Q12" s="4"/>
      <c r="R12" s="4">
        <v>62.45469542882202</v>
      </c>
      <c r="S12" s="4">
        <v>264.658518385595</v>
      </c>
      <c r="T12" s="2">
        <v>12472</v>
      </c>
      <c r="V12" s="2">
        <v>10980</v>
      </c>
    </row>
    <row r="13" spans="1:22" ht="12.75">
      <c r="A13" s="1">
        <v>3308</v>
      </c>
      <c r="B13" s="2" t="s">
        <v>42</v>
      </c>
      <c r="C13" s="2" t="s">
        <v>182</v>
      </c>
      <c r="D13" s="4">
        <v>56.245</v>
      </c>
      <c r="E13" s="4">
        <v>-111.8425</v>
      </c>
      <c r="G13" s="2">
        <v>17989</v>
      </c>
      <c r="H13" s="2">
        <v>17506</v>
      </c>
      <c r="I13" s="4">
        <v>44.65816326530612</v>
      </c>
      <c r="J13" s="5">
        <v>1.14272030651341</v>
      </c>
      <c r="K13" s="4">
        <v>-2.6276705129669824</v>
      </c>
      <c r="L13" s="4"/>
      <c r="M13" s="4">
        <v>69.83320004569862</v>
      </c>
      <c r="N13" s="4"/>
      <c r="O13" s="4">
        <v>5.917970981377813</v>
      </c>
      <c r="P13" s="4"/>
      <c r="Q13" s="4"/>
      <c r="R13" s="4">
        <v>48.78953805103119</v>
      </c>
      <c r="S13" s="4">
        <v>222.85916462926997</v>
      </c>
      <c r="T13" s="2">
        <v>3985</v>
      </c>
      <c r="V13" s="2">
        <v>4032</v>
      </c>
    </row>
    <row r="14" spans="1:22" ht="12.75">
      <c r="A14" s="1">
        <v>3603</v>
      </c>
      <c r="B14" s="2" t="s">
        <v>64</v>
      </c>
      <c r="C14" s="2" t="s">
        <v>182</v>
      </c>
      <c r="D14" s="4">
        <v>73.40666666666667</v>
      </c>
      <c r="E14" s="4">
        <v>-109.03</v>
      </c>
      <c r="G14" s="2">
        <v>20291</v>
      </c>
      <c r="H14" s="2">
        <v>19764</v>
      </c>
      <c r="I14" s="4">
        <v>48.204878048780486</v>
      </c>
      <c r="J14" s="5">
        <v>1.5338709677419355</v>
      </c>
      <c r="K14" s="4">
        <v>4.806719287593604</v>
      </c>
      <c r="L14" s="4"/>
      <c r="M14" s="4">
        <v>39.22282938676381</v>
      </c>
      <c r="N14" s="4"/>
      <c r="O14" s="4">
        <v>4.862376037239425</v>
      </c>
      <c r="P14" s="4"/>
      <c r="Q14" s="4"/>
      <c r="R14" s="4">
        <v>46.147700951160616</v>
      </c>
      <c r="S14" s="4">
        <v>168.35433186601904</v>
      </c>
      <c r="T14" s="2">
        <v>4266</v>
      </c>
      <c r="V14" s="2">
        <v>4177</v>
      </c>
    </row>
    <row r="15" spans="1:22" ht="12.75">
      <c r="A15" s="1">
        <v>3309</v>
      </c>
      <c r="B15" s="2" t="s">
        <v>43</v>
      </c>
      <c r="C15" s="2" t="s">
        <v>182</v>
      </c>
      <c r="D15" s="4">
        <v>3.957</v>
      </c>
      <c r="E15" s="4">
        <v>-60.967</v>
      </c>
      <c r="G15" s="2">
        <v>32029</v>
      </c>
      <c r="H15" s="2">
        <v>32352</v>
      </c>
      <c r="I15" s="4">
        <v>40.28891656288916</v>
      </c>
      <c r="J15" s="5">
        <v>1.087458193979933</v>
      </c>
      <c r="K15" s="4">
        <v>8.067507418397625</v>
      </c>
      <c r="L15" s="4"/>
      <c r="M15" s="4">
        <v>48.76050939663699</v>
      </c>
      <c r="N15" s="4"/>
      <c r="O15" s="4">
        <v>6.484915924826903</v>
      </c>
      <c r="P15" s="4"/>
      <c r="Q15" s="4"/>
      <c r="R15" s="4">
        <v>53.361516126010805</v>
      </c>
      <c r="S15" s="4">
        <v>217.67913980588526</v>
      </c>
      <c r="T15" s="2">
        <v>9329</v>
      </c>
      <c r="V15" s="2">
        <v>6895</v>
      </c>
    </row>
    <row r="16" spans="1:22" ht="12.75">
      <c r="A16" s="1">
        <v>3604</v>
      </c>
      <c r="B16" s="2" t="s">
        <v>65</v>
      </c>
      <c r="C16" s="2" t="s">
        <v>182</v>
      </c>
      <c r="D16" s="4">
        <v>117.54823529411765</v>
      </c>
      <c r="E16" s="4">
        <v>-136.16882352941175</v>
      </c>
      <c r="G16" s="2">
        <v>54495</v>
      </c>
      <c r="H16" s="2">
        <v>51550</v>
      </c>
      <c r="I16" s="4">
        <v>73.22443181818181</v>
      </c>
      <c r="J16" s="5">
        <v>1.4025879791994196</v>
      </c>
      <c r="K16" s="4">
        <v>4.306498545101843</v>
      </c>
      <c r="L16" s="4"/>
      <c r="M16" s="4">
        <v>50.985451018428705</v>
      </c>
      <c r="N16" s="4"/>
      <c r="O16" s="4">
        <v>5.288069835111543</v>
      </c>
      <c r="P16" s="4"/>
      <c r="Q16" s="4"/>
      <c r="R16" s="4">
        <v>55.66690522066244</v>
      </c>
      <c r="S16" s="4">
        <v>229.17872725509216</v>
      </c>
      <c r="T16" s="2">
        <v>13742</v>
      </c>
      <c r="V16" s="2">
        <v>9139</v>
      </c>
    </row>
    <row r="17" spans="1:22" ht="12.75">
      <c r="A17" s="1">
        <v>3402</v>
      </c>
      <c r="B17" s="2" t="s">
        <v>46</v>
      </c>
      <c r="C17" s="2" t="s">
        <v>182</v>
      </c>
      <c r="D17" s="4">
        <v>151.8594736842105</v>
      </c>
      <c r="E17" s="4">
        <v>-116.7757894736842</v>
      </c>
      <c r="G17" s="2">
        <v>53421</v>
      </c>
      <c r="H17" s="2">
        <v>49982</v>
      </c>
      <c r="I17" s="4">
        <v>53.51391862955032</v>
      </c>
      <c r="J17" s="5">
        <v>1.4366301268629142</v>
      </c>
      <c r="K17" s="4">
        <v>-0.6802448881597375</v>
      </c>
      <c r="L17" s="4"/>
      <c r="M17" s="4">
        <v>41.74702893041495</v>
      </c>
      <c r="N17" s="4"/>
      <c r="O17" s="4">
        <v>8.491056780440958</v>
      </c>
      <c r="P17" s="4"/>
      <c r="Q17" s="4"/>
      <c r="R17" s="4">
        <v>52.933640328709686</v>
      </c>
      <c r="S17" s="4">
        <v>196.6283109519427</v>
      </c>
      <c r="T17" s="2">
        <v>12013</v>
      </c>
      <c r="V17" s="2">
        <v>7561</v>
      </c>
    </row>
    <row r="18" spans="1:22" ht="12.75">
      <c r="A18" s="1">
        <v>3605</v>
      </c>
      <c r="B18" s="2" t="s">
        <v>66</v>
      </c>
      <c r="C18" s="2" t="s">
        <v>182</v>
      </c>
      <c r="D18" s="4">
        <v>56.625</v>
      </c>
      <c r="E18" s="4">
        <v>-135.965</v>
      </c>
      <c r="G18" s="2">
        <v>17392</v>
      </c>
      <c r="H18" s="2">
        <v>17594</v>
      </c>
      <c r="I18" s="4">
        <v>42.70388349514563</v>
      </c>
      <c r="J18" s="5">
        <v>1.4981791697013838</v>
      </c>
      <c r="K18" s="4">
        <v>5.285892918040242</v>
      </c>
      <c r="L18" s="4"/>
      <c r="M18" s="4">
        <v>32.215528020916224</v>
      </c>
      <c r="N18" s="4"/>
      <c r="O18" s="4">
        <v>5.621234511765374</v>
      </c>
      <c r="P18" s="4"/>
      <c r="Q18" s="4"/>
      <c r="R18" s="4">
        <v>44.56652483900644</v>
      </c>
      <c r="S18" s="4">
        <v>179.0974620325111</v>
      </c>
      <c r="T18" s="2">
        <v>3417</v>
      </c>
      <c r="V18" s="2">
        <v>4004</v>
      </c>
    </row>
    <row r="19" spans="1:22" ht="12.75">
      <c r="A19" s="1">
        <v>3403</v>
      </c>
      <c r="B19" s="2" t="s">
        <v>47</v>
      </c>
      <c r="C19" s="2" t="s">
        <v>182</v>
      </c>
      <c r="D19" s="4">
        <v>129.7</v>
      </c>
      <c r="E19" s="4">
        <v>-102.704</v>
      </c>
      <c r="G19" s="2">
        <v>70331</v>
      </c>
      <c r="H19" s="2">
        <v>66740</v>
      </c>
      <c r="I19" s="4">
        <v>78.61012956419317</v>
      </c>
      <c r="J19" s="5">
        <v>1.4442598925256473</v>
      </c>
      <c r="K19" s="4">
        <v>-4.3302367395864545</v>
      </c>
      <c r="L19" s="4"/>
      <c r="M19" s="4">
        <v>59.90560383578064</v>
      </c>
      <c r="N19" s="4"/>
      <c r="O19" s="4">
        <v>5.476475876535811</v>
      </c>
      <c r="P19" s="4"/>
      <c r="Q19" s="4"/>
      <c r="R19" s="4">
        <v>63.30279677524847</v>
      </c>
      <c r="S19" s="4">
        <v>275.08370597842367</v>
      </c>
      <c r="T19" s="2">
        <v>18536</v>
      </c>
      <c r="V19" s="2">
        <v>12115</v>
      </c>
    </row>
    <row r="20" spans="1:22" ht="12.75">
      <c r="A20" s="1">
        <v>3404</v>
      </c>
      <c r="B20" s="2" t="s">
        <v>48</v>
      </c>
      <c r="C20" s="2" t="s">
        <v>182</v>
      </c>
      <c r="D20" s="4">
        <v>183.5390909090909</v>
      </c>
      <c r="E20" s="4">
        <v>-70.43818181818182</v>
      </c>
      <c r="G20" s="2">
        <v>27984</v>
      </c>
      <c r="H20" s="2">
        <v>27579</v>
      </c>
      <c r="I20" s="4">
        <v>50.41864716636197</v>
      </c>
      <c r="J20" s="5">
        <v>1.1583961889638745</v>
      </c>
      <c r="K20" s="4">
        <v>-7.795786649262119</v>
      </c>
      <c r="L20" s="4"/>
      <c r="M20" s="4">
        <v>41.05297508974219</v>
      </c>
      <c r="N20" s="4"/>
      <c r="O20" s="4">
        <v>7.63624496899815</v>
      </c>
      <c r="P20" s="4"/>
      <c r="Q20" s="4"/>
      <c r="R20" s="4">
        <v>48.29109491137793</v>
      </c>
      <c r="S20" s="4">
        <v>172.56686855941118</v>
      </c>
      <c r="T20" s="2">
        <v>6245</v>
      </c>
      <c r="V20" s="2">
        <v>4236</v>
      </c>
    </row>
    <row r="21" spans="1:22" ht="12.75">
      <c r="A21" s="1">
        <v>3405</v>
      </c>
      <c r="B21" s="2" t="s">
        <v>49</v>
      </c>
      <c r="C21" s="2" t="s">
        <v>182</v>
      </c>
      <c r="D21" s="4">
        <v>125.23</v>
      </c>
      <c r="E21" s="4">
        <v>-70.11142857142856</v>
      </c>
      <c r="G21" s="2">
        <v>45165</v>
      </c>
      <c r="H21" s="2">
        <v>42945</v>
      </c>
      <c r="I21" s="4">
        <v>58.03378378378378</v>
      </c>
      <c r="J21" s="5">
        <v>1.5178625954198472</v>
      </c>
      <c r="K21" s="4">
        <v>4.2845500058214</v>
      </c>
      <c r="L21" s="4"/>
      <c r="M21" s="4">
        <v>79.92548608685527</v>
      </c>
      <c r="N21" s="4"/>
      <c r="O21" s="4">
        <v>4.787518919548259</v>
      </c>
      <c r="P21" s="4"/>
      <c r="Q21" s="4"/>
      <c r="R21" s="4">
        <v>61.31765747813572</v>
      </c>
      <c r="S21" s="4">
        <v>243.61186445453487</v>
      </c>
      <c r="T21" s="2">
        <v>12712</v>
      </c>
      <c r="V21" s="2">
        <v>8285</v>
      </c>
    </row>
    <row r="22" spans="1:22" ht="12.75">
      <c r="A22" s="1">
        <v>3606</v>
      </c>
      <c r="B22" s="2" t="s">
        <v>67</v>
      </c>
      <c r="C22" s="2" t="s">
        <v>182</v>
      </c>
      <c r="D22" s="4">
        <v>79.48266666666667</v>
      </c>
      <c r="E22" s="4">
        <v>-134.36733333333333</v>
      </c>
      <c r="G22" s="2">
        <v>203902</v>
      </c>
      <c r="H22" s="2">
        <v>211834</v>
      </c>
      <c r="I22" s="4">
        <v>241.81963470319636</v>
      </c>
      <c r="J22" s="5">
        <v>1.1734726829697912</v>
      </c>
      <c r="K22" s="4">
        <v>-4.824532416892472</v>
      </c>
      <c r="L22" s="4"/>
      <c r="M22" s="4">
        <v>78.65404042788221</v>
      </c>
      <c r="N22" s="4"/>
      <c r="O22" s="4">
        <v>3.3984157406270947</v>
      </c>
      <c r="P22" s="4"/>
      <c r="Q22" s="4"/>
      <c r="R22" s="4">
        <v>83.02145638591088</v>
      </c>
      <c r="S22" s="4">
        <v>367.82202328238145</v>
      </c>
      <c r="T22" s="2">
        <v>80057</v>
      </c>
      <c r="V22" s="2">
        <v>50204</v>
      </c>
    </row>
    <row r="23" spans="1:22" ht="12.75">
      <c r="A23" s="1">
        <v>3406</v>
      </c>
      <c r="B23" s="2" t="s">
        <v>50</v>
      </c>
      <c r="C23" s="2" t="s">
        <v>182</v>
      </c>
      <c r="D23" s="4">
        <v>161.64090909090908</v>
      </c>
      <c r="E23" s="4">
        <v>-48.85636363636363</v>
      </c>
      <c r="G23" s="2">
        <v>52014</v>
      </c>
      <c r="H23" s="2">
        <v>50258</v>
      </c>
      <c r="I23" s="4">
        <v>43.81691368788143</v>
      </c>
      <c r="J23" s="5">
        <v>1.0680301870283277</v>
      </c>
      <c r="K23" s="4">
        <v>-4.178439253452187</v>
      </c>
      <c r="L23" s="4"/>
      <c r="M23" s="4">
        <v>68.6676747980421</v>
      </c>
      <c r="N23" s="4"/>
      <c r="O23" s="4">
        <v>8.734927772692904</v>
      </c>
      <c r="P23" s="4"/>
      <c r="Q23" s="4"/>
      <c r="R23" s="4">
        <v>52.867900949744296</v>
      </c>
      <c r="S23" s="4">
        <v>220.48569087508457</v>
      </c>
      <c r="T23" s="2">
        <v>11835</v>
      </c>
      <c r="V23" s="2">
        <v>6033</v>
      </c>
    </row>
    <row r="24" spans="1:22" ht="12.75">
      <c r="A24" s="1">
        <v>3607</v>
      </c>
      <c r="B24" s="2" t="s">
        <v>68</v>
      </c>
      <c r="C24" s="2" t="s">
        <v>182</v>
      </c>
      <c r="D24" s="4">
        <v>103.4675</v>
      </c>
      <c r="E24" s="4">
        <v>-93.11625</v>
      </c>
      <c r="G24" s="2">
        <v>48664</v>
      </c>
      <c r="H24" s="2">
        <v>47022</v>
      </c>
      <c r="I24" s="4">
        <v>57.766584766584764</v>
      </c>
      <c r="J24" s="5">
        <v>1.3168554297135244</v>
      </c>
      <c r="K24" s="4">
        <v>-0.12759984688018372</v>
      </c>
      <c r="L24" s="4"/>
      <c r="M24" s="4">
        <v>68.31270469142103</v>
      </c>
      <c r="N24" s="4"/>
      <c r="O24" s="4">
        <v>3.821615414061503</v>
      </c>
      <c r="P24" s="4"/>
      <c r="Q24" s="4"/>
      <c r="R24" s="4">
        <v>66.94088032220944</v>
      </c>
      <c r="S24" s="4">
        <v>278.17232440134404</v>
      </c>
      <c r="T24" s="2">
        <v>13454</v>
      </c>
      <c r="V24" s="2">
        <v>8955</v>
      </c>
    </row>
    <row r="25" spans="1:22" ht="12.75">
      <c r="A25" s="1">
        <v>4401</v>
      </c>
      <c r="B25" s="2" t="s">
        <v>122</v>
      </c>
      <c r="C25" s="2" t="s">
        <v>178</v>
      </c>
      <c r="D25" s="4">
        <v>-119.975</v>
      </c>
      <c r="E25" s="4">
        <v>-161.92807692307693</v>
      </c>
      <c r="G25" s="2">
        <v>28059</v>
      </c>
      <c r="H25" s="2">
        <v>27146</v>
      </c>
      <c r="I25" s="4">
        <v>39.002873563218394</v>
      </c>
      <c r="J25" s="5">
        <v>1.0844183116337673</v>
      </c>
      <c r="K25" s="4">
        <v>0.5525675974360864</v>
      </c>
      <c r="L25" s="4"/>
      <c r="M25" s="4">
        <v>45.200029470271865</v>
      </c>
      <c r="N25" s="4"/>
      <c r="O25" s="4">
        <v>8.435865320857584</v>
      </c>
      <c r="P25" s="4"/>
      <c r="Q25" s="4"/>
      <c r="R25" s="4">
        <v>54.03663708613992</v>
      </c>
      <c r="S25" s="4">
        <v>218.61345866794372</v>
      </c>
      <c r="T25" s="2">
        <v>6908</v>
      </c>
      <c r="V25" s="2">
        <v>4476</v>
      </c>
    </row>
    <row r="26" spans="1:22" ht="12.75">
      <c r="A26" s="1">
        <v>4701</v>
      </c>
      <c r="B26" s="2" t="s">
        <v>147</v>
      </c>
      <c r="C26" s="2" t="s">
        <v>178</v>
      </c>
      <c r="D26" s="4">
        <v>-42.881904761904764</v>
      </c>
      <c r="E26" s="4">
        <v>-130.03761904761905</v>
      </c>
      <c r="G26" s="2">
        <v>33093</v>
      </c>
      <c r="H26" s="2">
        <v>31507</v>
      </c>
      <c r="I26" s="4">
        <v>83.35185185185185</v>
      </c>
      <c r="J26" s="5">
        <v>1.2056451612903225</v>
      </c>
      <c r="K26" s="4">
        <v>-1.1743422096676928</v>
      </c>
      <c r="L26" s="4"/>
      <c r="M26" s="4">
        <v>47.40216459834323</v>
      </c>
      <c r="N26" s="4"/>
      <c r="O26" s="4">
        <v>4.472022090329133</v>
      </c>
      <c r="P26" s="4"/>
      <c r="Q26" s="4"/>
      <c r="R26" s="4">
        <v>65.33789623183151</v>
      </c>
      <c r="S26" s="4">
        <v>272.9975906623925</v>
      </c>
      <c r="T26" s="2">
        <v>9245</v>
      </c>
      <c r="V26" s="2">
        <v>7144</v>
      </c>
    </row>
    <row r="27" spans="1:22" ht="12.75">
      <c r="A27" s="1">
        <v>4402</v>
      </c>
      <c r="B27" s="2" t="s">
        <v>123</v>
      </c>
      <c r="C27" s="2" t="s">
        <v>178</v>
      </c>
      <c r="D27" s="4">
        <v>-152.03470588235294</v>
      </c>
      <c r="E27" s="4">
        <v>-131.52823529411765</v>
      </c>
      <c r="G27" s="2">
        <v>20220</v>
      </c>
      <c r="H27" s="2">
        <v>19352</v>
      </c>
      <c r="I27" s="4">
        <v>39.016129032258064</v>
      </c>
      <c r="J27" s="5">
        <v>1.1586206896551725</v>
      </c>
      <c r="K27" s="4">
        <v>0</v>
      </c>
      <c r="L27" s="4"/>
      <c r="M27" s="4">
        <v>30.327614716825135</v>
      </c>
      <c r="N27" s="4"/>
      <c r="O27" s="4">
        <v>6.025217031831335</v>
      </c>
      <c r="P27" s="4"/>
      <c r="Q27" s="4"/>
      <c r="R27" s="4">
        <v>50.89757665677547</v>
      </c>
      <c r="S27" s="4">
        <v>220.95363905539483</v>
      </c>
      <c r="T27" s="2">
        <v>4535</v>
      </c>
      <c r="V27" s="2">
        <v>3178</v>
      </c>
    </row>
    <row r="28" spans="1:22" ht="12.75">
      <c r="A28" s="1">
        <v>4702</v>
      </c>
      <c r="B28" s="2" t="s">
        <v>148</v>
      </c>
      <c r="C28" s="2" t="s">
        <v>178</v>
      </c>
      <c r="D28" s="4">
        <v>-68.245</v>
      </c>
      <c r="E28" s="4">
        <v>-116.40375</v>
      </c>
      <c r="G28" s="2">
        <v>36959</v>
      </c>
      <c r="H28" s="2">
        <v>36201</v>
      </c>
      <c r="I28" s="4">
        <v>71.12180746561886</v>
      </c>
      <c r="J28" s="5">
        <v>1.305957300275482</v>
      </c>
      <c r="K28" s="4">
        <v>-3.2872020109941715</v>
      </c>
      <c r="L28" s="4"/>
      <c r="M28" s="4">
        <v>58.777381840280654</v>
      </c>
      <c r="N28" s="4"/>
      <c r="O28" s="4">
        <v>5.599292837214442</v>
      </c>
      <c r="P28" s="4"/>
      <c r="Q28" s="4"/>
      <c r="R28" s="4">
        <v>66.38006980708353</v>
      </c>
      <c r="S28" s="4">
        <v>266.85095345432444</v>
      </c>
      <c r="T28" s="2">
        <v>10533</v>
      </c>
      <c r="V28" s="2">
        <v>7288</v>
      </c>
    </row>
    <row r="29" spans="1:22" ht="12.75">
      <c r="A29" s="1">
        <v>4403</v>
      </c>
      <c r="B29" s="2" t="s">
        <v>124</v>
      </c>
      <c r="C29" s="2" t="s">
        <v>178</v>
      </c>
      <c r="D29" s="4">
        <v>-111.89066666666666</v>
      </c>
      <c r="E29" s="4">
        <v>-85.06</v>
      </c>
      <c r="G29" s="2">
        <v>28644</v>
      </c>
      <c r="H29" s="2">
        <v>29079</v>
      </c>
      <c r="I29" s="4">
        <v>67.78321678321679</v>
      </c>
      <c r="J29" s="5">
        <v>1.571360608943863</v>
      </c>
      <c r="K29" s="4">
        <v>2.5791808521613535</v>
      </c>
      <c r="L29" s="4"/>
      <c r="M29" s="4">
        <v>57.39193232229444</v>
      </c>
      <c r="N29" s="4"/>
      <c r="O29" s="4">
        <v>4.5049692217751645</v>
      </c>
      <c r="P29" s="4"/>
      <c r="Q29" s="4"/>
      <c r="R29" s="4">
        <v>64.04831727412373</v>
      </c>
      <c r="S29" s="4">
        <v>263.1092559922968</v>
      </c>
      <c r="T29" s="2">
        <v>13175</v>
      </c>
      <c r="V29" s="2">
        <v>8412</v>
      </c>
    </row>
    <row r="30" spans="1:22" ht="12.75">
      <c r="A30" s="1">
        <v>4404</v>
      </c>
      <c r="B30" s="2" t="s">
        <v>125</v>
      </c>
      <c r="C30" s="2" t="s">
        <v>178</v>
      </c>
      <c r="D30" s="4">
        <v>-96.54896103896104</v>
      </c>
      <c r="E30" s="4">
        <v>-122.28610389610391</v>
      </c>
      <c r="G30" s="2">
        <v>126753</v>
      </c>
      <c r="H30" s="2">
        <v>125681</v>
      </c>
      <c r="I30" s="4">
        <v>79.39418825015792</v>
      </c>
      <c r="J30" s="5">
        <v>1.1907184033328488</v>
      </c>
      <c r="K30" s="4">
        <v>1.0661913893110335</v>
      </c>
      <c r="L30" s="4"/>
      <c r="M30" s="4">
        <v>57.578313348875334</v>
      </c>
      <c r="N30" s="4"/>
      <c r="O30" s="4">
        <v>4.450155552549709</v>
      </c>
      <c r="P30" s="4"/>
      <c r="Q30" s="4"/>
      <c r="R30" s="4">
        <v>68.83000796825321</v>
      </c>
      <c r="S30" s="4">
        <v>305.8769504618836</v>
      </c>
      <c r="T30" s="2">
        <v>37671</v>
      </c>
      <c r="V30" s="2">
        <v>27841</v>
      </c>
    </row>
    <row r="31" spans="1:22" ht="12.75">
      <c r="A31" s="1">
        <v>3201</v>
      </c>
      <c r="B31" s="2" t="s">
        <v>27</v>
      </c>
      <c r="C31" s="2" t="s">
        <v>178</v>
      </c>
      <c r="D31" s="4">
        <v>-58.53526315789474</v>
      </c>
      <c r="E31" s="4">
        <v>-137.42842105263156</v>
      </c>
      <c r="G31" s="2">
        <v>44781</v>
      </c>
      <c r="H31" s="2">
        <v>43646</v>
      </c>
      <c r="I31" s="4">
        <v>138.55873015873016</v>
      </c>
      <c r="J31" s="5">
        <v>1.2875018845168098</v>
      </c>
      <c r="K31" s="4">
        <v>-3.459652660037575</v>
      </c>
      <c r="L31" s="4"/>
      <c r="M31" s="4">
        <v>65.70132429088576</v>
      </c>
      <c r="N31" s="4"/>
      <c r="O31" s="4">
        <v>5.998258717866471</v>
      </c>
      <c r="P31" s="4"/>
      <c r="Q31" s="4"/>
      <c r="R31" s="4">
        <v>67.44815881735558</v>
      </c>
      <c r="S31" s="4">
        <v>261.9840636942675</v>
      </c>
      <c r="T31" s="2">
        <v>11938</v>
      </c>
      <c r="V31" s="2">
        <v>8312</v>
      </c>
    </row>
    <row r="32" spans="1:22" ht="12.75">
      <c r="A32" s="1">
        <v>4405</v>
      </c>
      <c r="B32" s="2" t="s">
        <v>126</v>
      </c>
      <c r="C32" s="2" t="s">
        <v>178</v>
      </c>
      <c r="D32" s="4">
        <v>-106.71099999999998</v>
      </c>
      <c r="E32" s="4">
        <v>-94.563</v>
      </c>
      <c r="G32" s="2">
        <v>12217</v>
      </c>
      <c r="H32" s="2">
        <v>11833</v>
      </c>
      <c r="I32" s="4">
        <v>45.16412213740458</v>
      </c>
      <c r="J32" s="5">
        <v>1.0454338936846888</v>
      </c>
      <c r="K32" s="4">
        <v>1.85920730161413</v>
      </c>
      <c r="L32" s="4"/>
      <c r="M32" s="4">
        <v>28.505028310656638</v>
      </c>
      <c r="N32" s="4"/>
      <c r="O32" s="4">
        <v>6.372010479168427</v>
      </c>
      <c r="P32" s="4"/>
      <c r="Q32" s="4"/>
      <c r="R32" s="4">
        <v>48.345584022264056</v>
      </c>
      <c r="S32" s="4">
        <v>188.52314941265948</v>
      </c>
      <c r="T32" s="2">
        <v>3141</v>
      </c>
      <c r="V32" s="2">
        <v>2375</v>
      </c>
    </row>
    <row r="33" spans="1:22" ht="12.75">
      <c r="A33" s="1">
        <v>4406</v>
      </c>
      <c r="B33" s="2" t="s">
        <v>127</v>
      </c>
      <c r="C33" s="2" t="s">
        <v>178</v>
      </c>
      <c r="D33" s="4">
        <v>-129.21848484848485</v>
      </c>
      <c r="E33" s="4">
        <v>-104.18030303030302</v>
      </c>
      <c r="G33" s="2">
        <v>35000</v>
      </c>
      <c r="H33" s="2">
        <v>33233</v>
      </c>
      <c r="I33" s="4">
        <v>40.82678132678133</v>
      </c>
      <c r="J33" s="5">
        <v>1.235744832501782</v>
      </c>
      <c r="K33" s="4">
        <v>-5.777389943730629</v>
      </c>
      <c r="L33" s="4"/>
      <c r="M33" s="4">
        <v>38.91613757409804</v>
      </c>
      <c r="N33" s="4"/>
      <c r="O33" s="4">
        <v>4.817500677037884</v>
      </c>
      <c r="P33" s="4"/>
      <c r="Q33" s="4"/>
      <c r="R33" s="4">
        <v>49.071285714285715</v>
      </c>
      <c r="S33" s="4">
        <v>220.24268368790064</v>
      </c>
      <c r="T33" s="2">
        <v>9037</v>
      </c>
      <c r="V33" s="2">
        <v>6686</v>
      </c>
    </row>
    <row r="34" spans="1:22" ht="12.75">
      <c r="A34" s="1">
        <v>3202</v>
      </c>
      <c r="B34" s="2" t="s">
        <v>28</v>
      </c>
      <c r="C34" s="2" t="s">
        <v>178</v>
      </c>
      <c r="D34" s="4">
        <v>-37.79489361702127</v>
      </c>
      <c r="E34" s="4">
        <v>-164.62510638297871</v>
      </c>
      <c r="G34" s="2">
        <v>57518</v>
      </c>
      <c r="H34" s="2">
        <v>55226</v>
      </c>
      <c r="I34" s="4">
        <v>62.828213879408416</v>
      </c>
      <c r="J34" s="5">
        <v>1.3923450645811115</v>
      </c>
      <c r="K34" s="4">
        <v>-0.10864447904972296</v>
      </c>
      <c r="L34" s="4"/>
      <c r="M34" s="4">
        <v>43.34552565820447</v>
      </c>
      <c r="N34" s="4"/>
      <c r="O34" s="4">
        <v>5.888530764494984</v>
      </c>
      <c r="P34" s="4"/>
      <c r="Q34" s="4"/>
      <c r="R34" s="4">
        <v>62.13884349247192</v>
      </c>
      <c r="S34" s="4">
        <v>252.95045933075005</v>
      </c>
      <c r="T34" s="2">
        <v>16550</v>
      </c>
      <c r="V34" s="2">
        <v>11454</v>
      </c>
    </row>
    <row r="35" spans="1:22" ht="12.75">
      <c r="A35" s="1">
        <v>4407</v>
      </c>
      <c r="B35" s="2" t="s">
        <v>128</v>
      </c>
      <c r="C35" s="2" t="s">
        <v>178</v>
      </c>
      <c r="D35" s="4">
        <v>-127.61555555555555</v>
      </c>
      <c r="E35" s="4">
        <v>-138.635</v>
      </c>
      <c r="G35" s="2">
        <v>30420</v>
      </c>
      <c r="H35" s="2">
        <v>29448</v>
      </c>
      <c r="I35" s="4">
        <v>45.51468315301391</v>
      </c>
      <c r="J35" s="5">
        <v>1.0943287037037037</v>
      </c>
      <c r="K35" s="4">
        <v>1.5620755229557184</v>
      </c>
      <c r="L35" s="4"/>
      <c r="M35" s="4">
        <v>42.72955718554741</v>
      </c>
      <c r="N35" s="4"/>
      <c r="O35" s="4">
        <v>7.430046183102418</v>
      </c>
      <c r="P35" s="4"/>
      <c r="Q35" s="4"/>
      <c r="R35" s="4">
        <v>58.14930966469428</v>
      </c>
      <c r="S35" s="4">
        <v>229.02873648465084</v>
      </c>
      <c r="T35" s="2">
        <v>7446</v>
      </c>
      <c r="V35" s="2">
        <v>5110</v>
      </c>
    </row>
    <row r="36" spans="1:22" ht="12.75">
      <c r="A36" s="1">
        <v>4703</v>
      </c>
      <c r="B36" s="2" t="s">
        <v>149</v>
      </c>
      <c r="C36" s="2" t="s">
        <v>178</v>
      </c>
      <c r="D36" s="4">
        <v>-21.277142857142856</v>
      </c>
      <c r="E36" s="4">
        <v>-94.00928571428572</v>
      </c>
      <c r="G36" s="2">
        <v>50520</v>
      </c>
      <c r="H36" s="2">
        <v>50932</v>
      </c>
      <c r="I36" s="4">
        <v>67.28137384412153</v>
      </c>
      <c r="J36" s="5">
        <v>1.0660196366098635</v>
      </c>
      <c r="K36" s="4">
        <v>1.8455980523050342</v>
      </c>
      <c r="L36" s="4"/>
      <c r="M36" s="4">
        <v>58.85494384669756</v>
      </c>
      <c r="N36" s="4"/>
      <c r="O36" s="4">
        <v>4.578653891463127</v>
      </c>
      <c r="P36" s="4"/>
      <c r="Q36" s="4"/>
      <c r="R36" s="4">
        <v>75.11472684085511</v>
      </c>
      <c r="S36" s="4">
        <v>379.34043130055767</v>
      </c>
      <c r="T36" s="2">
        <v>15294</v>
      </c>
      <c r="V36" s="2">
        <v>11412</v>
      </c>
    </row>
    <row r="37" spans="1:22" ht="12.75">
      <c r="A37" s="1">
        <v>3207</v>
      </c>
      <c r="B37" s="2" t="s">
        <v>33</v>
      </c>
      <c r="C37" s="2" t="s">
        <v>178</v>
      </c>
      <c r="D37" s="4">
        <v>-67.70942028985507</v>
      </c>
      <c r="E37" s="4">
        <v>-162.91246376811594</v>
      </c>
      <c r="G37" s="2">
        <v>204322</v>
      </c>
      <c r="H37" s="2">
        <v>206790</v>
      </c>
      <c r="I37" s="4">
        <v>218.13291139240508</v>
      </c>
      <c r="J37" s="5">
        <v>1.2924087682152199</v>
      </c>
      <c r="K37" s="4">
        <v>-1.6731950287731516</v>
      </c>
      <c r="L37" s="4"/>
      <c r="M37" s="4">
        <v>81.58856811257797</v>
      </c>
      <c r="N37" s="4"/>
      <c r="O37" s="4">
        <v>3.056724212969679</v>
      </c>
      <c r="P37" s="4"/>
      <c r="Q37" s="4"/>
      <c r="R37" s="4">
        <v>83.97142255851058</v>
      </c>
      <c r="S37" s="4">
        <v>362.25226632815895</v>
      </c>
      <c r="T37" s="2">
        <v>72760</v>
      </c>
      <c r="V37" s="2">
        <v>51539</v>
      </c>
    </row>
    <row r="38" spans="1:22" ht="12.75">
      <c r="A38" s="1">
        <v>3208</v>
      </c>
      <c r="B38" s="2" t="s">
        <v>34</v>
      </c>
      <c r="C38" s="2" t="s">
        <v>178</v>
      </c>
      <c r="D38" s="4">
        <v>-45.48</v>
      </c>
      <c r="E38" s="4">
        <v>-146.15846153846152</v>
      </c>
      <c r="G38" s="2">
        <v>11655</v>
      </c>
      <c r="H38" s="2">
        <v>11432</v>
      </c>
      <c r="I38" s="4">
        <v>57.16</v>
      </c>
      <c r="J38" s="5">
        <v>1.3566666666666667</v>
      </c>
      <c r="K38" s="4">
        <v>1.5745276417074878</v>
      </c>
      <c r="L38" s="4"/>
      <c r="M38" s="4">
        <v>35.6368089573128</v>
      </c>
      <c r="N38" s="4"/>
      <c r="O38" s="4">
        <v>3.9013296011196643</v>
      </c>
      <c r="P38" s="4"/>
      <c r="Q38" s="4"/>
      <c r="R38" s="4">
        <v>62.818103818103815</v>
      </c>
      <c r="S38" s="4">
        <v>253.343083449965</v>
      </c>
      <c r="T38" s="2">
        <v>3451</v>
      </c>
      <c r="V38" s="2">
        <v>2561</v>
      </c>
    </row>
    <row r="39" spans="1:22" ht="12.75">
      <c r="A39" s="1">
        <v>3203</v>
      </c>
      <c r="B39" s="2" t="s">
        <v>29</v>
      </c>
      <c r="C39" s="2" t="s">
        <v>178</v>
      </c>
      <c r="D39" s="4">
        <v>-70.85111111111111</v>
      </c>
      <c r="E39" s="4">
        <v>-134.76111111111112</v>
      </c>
      <c r="G39" s="2">
        <v>16877</v>
      </c>
      <c r="H39" s="2">
        <v>16145</v>
      </c>
      <c r="I39" s="4">
        <v>42.044270833333336</v>
      </c>
      <c r="J39" s="5">
        <v>1.2403386087596613</v>
      </c>
      <c r="K39" s="4">
        <v>-3.3446887581294518</v>
      </c>
      <c r="L39" s="4"/>
      <c r="M39" s="4">
        <v>22.502322700526477</v>
      </c>
      <c r="N39" s="4"/>
      <c r="O39" s="4">
        <v>7.234437906472592</v>
      </c>
      <c r="P39" s="4"/>
      <c r="Q39" s="4"/>
      <c r="R39" s="4">
        <v>54.62185222492149</v>
      </c>
      <c r="S39" s="4">
        <v>192.10451440074328</v>
      </c>
      <c r="T39" s="2">
        <v>4025</v>
      </c>
      <c r="V39" s="2">
        <v>2867</v>
      </c>
    </row>
    <row r="40" spans="1:22" ht="12.75">
      <c r="A40" s="1">
        <v>3204</v>
      </c>
      <c r="B40" s="2" t="s">
        <v>30</v>
      </c>
      <c r="C40" s="2" t="s">
        <v>178</v>
      </c>
      <c r="D40" s="4">
        <v>-88.32</v>
      </c>
      <c r="E40" s="4">
        <v>-178.8756666666667</v>
      </c>
      <c r="G40" s="2">
        <v>14486</v>
      </c>
      <c r="H40" s="2">
        <v>14191</v>
      </c>
      <c r="I40" s="4">
        <v>34.5279805352798</v>
      </c>
      <c r="J40" s="5">
        <v>1.015343306482547</v>
      </c>
      <c r="K40" s="4">
        <v>1.6912127404693116</v>
      </c>
      <c r="L40" s="4"/>
      <c r="M40" s="4">
        <v>23.014586709886547</v>
      </c>
      <c r="N40" s="4"/>
      <c r="O40" s="4">
        <v>12.035797336339932</v>
      </c>
      <c r="P40" s="4"/>
      <c r="Q40" s="4"/>
      <c r="R40" s="4">
        <v>48.53748446776198</v>
      </c>
      <c r="S40" s="4">
        <v>172.2173466986118</v>
      </c>
      <c r="T40" s="2">
        <v>2829</v>
      </c>
      <c r="V40" s="2">
        <v>2148</v>
      </c>
    </row>
    <row r="41" spans="1:22" ht="12.75">
      <c r="A41" s="1">
        <v>3205</v>
      </c>
      <c r="B41" s="2" t="s">
        <v>31</v>
      </c>
      <c r="C41" s="2" t="s">
        <v>178</v>
      </c>
      <c r="D41" s="4">
        <v>-60.8476</v>
      </c>
      <c r="E41" s="4">
        <v>-182.6148</v>
      </c>
      <c r="G41" s="2">
        <v>37719</v>
      </c>
      <c r="H41" s="2">
        <v>37355</v>
      </c>
      <c r="I41" s="4">
        <v>59.86378205128205</v>
      </c>
      <c r="J41" s="5">
        <v>1.0280178837555887</v>
      </c>
      <c r="K41" s="4">
        <v>0.34801231428189</v>
      </c>
      <c r="L41" s="4"/>
      <c r="M41" s="4">
        <v>45.51733369026904</v>
      </c>
      <c r="N41" s="4"/>
      <c r="O41" s="4">
        <v>5.889439164770446</v>
      </c>
      <c r="P41" s="4"/>
      <c r="Q41" s="4"/>
      <c r="R41" s="4">
        <v>58.49858161669185</v>
      </c>
      <c r="S41" s="4">
        <v>223.06069040289117</v>
      </c>
      <c r="T41" s="2">
        <v>9839</v>
      </c>
      <c r="V41" s="2">
        <v>7381</v>
      </c>
    </row>
    <row r="42" spans="1:22" ht="12.75">
      <c r="A42" s="1">
        <v>4408</v>
      </c>
      <c r="B42" s="2" t="s">
        <v>129</v>
      </c>
      <c r="C42" s="2" t="s">
        <v>178</v>
      </c>
      <c r="D42" s="4">
        <v>-82.30260869565218</v>
      </c>
      <c r="E42" s="4">
        <v>-73.75478260869565</v>
      </c>
      <c r="G42" s="2">
        <v>47332</v>
      </c>
      <c r="H42" s="2">
        <v>49855</v>
      </c>
      <c r="I42" s="4">
        <v>79.38694267515923</v>
      </c>
      <c r="J42" s="5">
        <v>1.371029900332226</v>
      </c>
      <c r="K42" s="4">
        <v>3.610470364055762</v>
      </c>
      <c r="L42" s="4"/>
      <c r="M42" s="4">
        <v>52.29766322334771</v>
      </c>
      <c r="N42" s="4"/>
      <c r="O42" s="4">
        <v>4.785879049242804</v>
      </c>
      <c r="P42" s="4"/>
      <c r="Q42" s="4"/>
      <c r="R42" s="4">
        <v>70.82022733034734</v>
      </c>
      <c r="S42" s="4">
        <v>311.146410470364</v>
      </c>
      <c r="T42" s="2">
        <v>22437</v>
      </c>
      <c r="V42" s="2">
        <v>14068</v>
      </c>
    </row>
    <row r="43" spans="1:22" ht="12.75">
      <c r="A43" s="1">
        <v>4704</v>
      </c>
      <c r="B43" s="2" t="s">
        <v>150</v>
      </c>
      <c r="C43" s="2" t="s">
        <v>178</v>
      </c>
      <c r="D43" s="4">
        <v>-27.93730769230769</v>
      </c>
      <c r="E43" s="4">
        <v>-125.08615384615383</v>
      </c>
      <c r="G43" s="2">
        <v>90841</v>
      </c>
      <c r="H43" s="2">
        <v>92074</v>
      </c>
      <c r="I43" s="4">
        <v>89.21899224806202</v>
      </c>
      <c r="J43" s="5">
        <v>1.1745314369267579</v>
      </c>
      <c r="K43" s="4">
        <v>0.5973456133110324</v>
      </c>
      <c r="L43" s="4"/>
      <c r="M43" s="4">
        <v>61.24421660838022</v>
      </c>
      <c r="N43" s="4"/>
      <c r="O43" s="4">
        <v>5.098073288876338</v>
      </c>
      <c r="P43" s="4"/>
      <c r="Q43" s="4"/>
      <c r="R43" s="4">
        <v>75.3955812903865</v>
      </c>
      <c r="S43" s="4">
        <v>325.55817218758824</v>
      </c>
      <c r="T43" s="2">
        <v>29151</v>
      </c>
      <c r="V43" s="2">
        <v>22074</v>
      </c>
    </row>
    <row r="44" spans="1:22" ht="12.75">
      <c r="A44" s="1">
        <v>3206</v>
      </c>
      <c r="B44" s="2" t="s">
        <v>32</v>
      </c>
      <c r="C44" s="2" t="s">
        <v>178</v>
      </c>
      <c r="D44" s="4">
        <v>-96.7995652173913</v>
      </c>
      <c r="E44" s="4">
        <v>-158.27652173913043</v>
      </c>
      <c r="G44" s="2">
        <v>29092</v>
      </c>
      <c r="H44" s="2">
        <v>28731</v>
      </c>
      <c r="I44" s="4">
        <v>42.946188340807176</v>
      </c>
      <c r="J44" s="5">
        <v>0.9934362934362935</v>
      </c>
      <c r="K44" s="4">
        <v>-0.24363927465107374</v>
      </c>
      <c r="L44" s="4"/>
      <c r="M44" s="4">
        <v>40.31881939368626</v>
      </c>
      <c r="N44" s="4"/>
      <c r="O44" s="4">
        <v>8.875430719431971</v>
      </c>
      <c r="P44" s="4"/>
      <c r="Q44" s="4"/>
      <c r="R44" s="4">
        <v>56.53757046610752</v>
      </c>
      <c r="S44" s="4">
        <v>207.50794194424137</v>
      </c>
      <c r="T44" s="2">
        <v>7251</v>
      </c>
      <c r="V44" s="2">
        <v>5398</v>
      </c>
    </row>
    <row r="45" spans="1:22" ht="12.75">
      <c r="A45" s="1">
        <v>4409</v>
      </c>
      <c r="B45" s="2" t="s">
        <v>130</v>
      </c>
      <c r="C45" s="2" t="s">
        <v>178</v>
      </c>
      <c r="D45" s="4">
        <v>-80.8112</v>
      </c>
      <c r="E45" s="4">
        <v>-90.1796</v>
      </c>
      <c r="G45" s="2">
        <v>18263</v>
      </c>
      <c r="H45" s="2">
        <v>17290</v>
      </c>
      <c r="I45" s="4">
        <v>36.020833333333336</v>
      </c>
      <c r="J45" s="5">
        <v>1.3125874125874126</v>
      </c>
      <c r="K45" s="4">
        <v>-2.313475997686524</v>
      </c>
      <c r="L45" s="4"/>
      <c r="M45" s="4">
        <v>29.907460960092543</v>
      </c>
      <c r="N45" s="4"/>
      <c r="O45" s="4">
        <v>5.882012724117987</v>
      </c>
      <c r="P45" s="4"/>
      <c r="Q45" s="4"/>
      <c r="R45" s="4">
        <v>51.662322729014946</v>
      </c>
      <c r="S45" s="4">
        <v>257.93031179872753</v>
      </c>
      <c r="T45" s="2">
        <v>4917</v>
      </c>
      <c r="V45" s="2">
        <v>3226</v>
      </c>
    </row>
    <row r="46" spans="1:22" ht="12.75">
      <c r="A46" s="1">
        <v>4705</v>
      </c>
      <c r="B46" s="2" t="s">
        <v>151</v>
      </c>
      <c r="C46" s="2" t="s">
        <v>178</v>
      </c>
      <c r="D46" s="4">
        <v>-51.16709677419355</v>
      </c>
      <c r="E46" s="4">
        <v>-96.51774193548388</v>
      </c>
      <c r="G46" s="2">
        <v>47183</v>
      </c>
      <c r="H46" s="2">
        <v>44251</v>
      </c>
      <c r="I46" s="4">
        <v>43.045719844357976</v>
      </c>
      <c r="J46" s="5">
        <v>1.3419142818019991</v>
      </c>
      <c r="K46" s="4">
        <v>-0.6553524214142052</v>
      </c>
      <c r="L46" s="4"/>
      <c r="M46" s="4">
        <v>33.28060382816208</v>
      </c>
      <c r="N46" s="4"/>
      <c r="O46" s="4">
        <v>7.581749564981583</v>
      </c>
      <c r="P46" s="4"/>
      <c r="Q46" s="4"/>
      <c r="R46" s="4">
        <v>50.70485132356993</v>
      </c>
      <c r="S46" s="4">
        <v>220.81364025671735</v>
      </c>
      <c r="T46" s="2">
        <v>12514</v>
      </c>
      <c r="V46" s="2">
        <v>8273</v>
      </c>
    </row>
    <row r="47" spans="1:22" ht="12.75">
      <c r="A47" s="1">
        <v>4501</v>
      </c>
      <c r="B47" s="2" t="s">
        <v>131</v>
      </c>
      <c r="C47" s="2" t="s">
        <v>181</v>
      </c>
      <c r="D47" s="4">
        <v>223.72571428571428</v>
      </c>
      <c r="E47" s="4">
        <v>63.152857142857144</v>
      </c>
      <c r="G47" s="2">
        <v>24815</v>
      </c>
      <c r="H47" s="2">
        <v>24737</v>
      </c>
      <c r="I47" s="4">
        <v>77.78930817610063</v>
      </c>
      <c r="J47" s="5">
        <v>0.7384557861282482</v>
      </c>
      <c r="K47" s="4">
        <v>1.5765856813679913</v>
      </c>
      <c r="L47" s="4"/>
      <c r="M47" s="4">
        <v>15.345433965315113</v>
      </c>
      <c r="N47" s="4"/>
      <c r="O47" s="4">
        <v>9.677810567166592</v>
      </c>
      <c r="P47" s="4"/>
      <c r="Q47" s="4"/>
      <c r="R47" s="4">
        <v>38.98267177110618</v>
      </c>
      <c r="S47" s="4">
        <v>156.6040437805716</v>
      </c>
      <c r="T47" s="2">
        <v>5326</v>
      </c>
      <c r="V47" s="2">
        <v>3398</v>
      </c>
    </row>
    <row r="48" spans="1:22" ht="12.75">
      <c r="A48" s="1">
        <v>3901</v>
      </c>
      <c r="B48" s="2" t="s">
        <v>82</v>
      </c>
      <c r="C48" s="2" t="s">
        <v>181</v>
      </c>
      <c r="D48" s="4">
        <v>154.1525</v>
      </c>
      <c r="E48" s="4">
        <v>17.6575</v>
      </c>
      <c r="G48" s="2">
        <v>31857</v>
      </c>
      <c r="H48" s="2">
        <v>31802</v>
      </c>
      <c r="I48" s="4">
        <v>43.50478796169631</v>
      </c>
      <c r="J48" s="5">
        <v>1.0008116883116882</v>
      </c>
      <c r="K48" s="4">
        <v>-0.8490032073454499</v>
      </c>
      <c r="L48" s="4"/>
      <c r="M48" s="4">
        <v>75.43550720080499</v>
      </c>
      <c r="N48" s="4"/>
      <c r="O48" s="4">
        <v>7.84856298346016</v>
      </c>
      <c r="P48" s="4"/>
      <c r="Q48" s="4"/>
      <c r="R48" s="4">
        <v>48.81724581724582</v>
      </c>
      <c r="S48" s="4">
        <v>202.81436450537706</v>
      </c>
      <c r="T48" s="2">
        <v>8008</v>
      </c>
      <c r="V48" s="2">
        <v>4232</v>
      </c>
    </row>
    <row r="49" spans="1:22" ht="12.75">
      <c r="A49" s="1">
        <v>3902</v>
      </c>
      <c r="B49" s="2" t="s">
        <v>83</v>
      </c>
      <c r="C49" s="2" t="s">
        <v>181</v>
      </c>
      <c r="D49" s="4">
        <v>193.6674193548387</v>
      </c>
      <c r="E49" s="4">
        <v>-33.51483870967742</v>
      </c>
      <c r="G49" s="2">
        <v>70770</v>
      </c>
      <c r="H49" s="2">
        <v>68768</v>
      </c>
      <c r="I49" s="4">
        <v>50.159008023340625</v>
      </c>
      <c r="J49" s="5">
        <v>1.065291299644568</v>
      </c>
      <c r="K49" s="4">
        <v>-0.7125407166123778</v>
      </c>
      <c r="L49" s="4"/>
      <c r="M49" s="4">
        <v>53.27623313168915</v>
      </c>
      <c r="N49" s="4"/>
      <c r="O49" s="4">
        <v>7.859760353652861</v>
      </c>
      <c r="P49" s="4"/>
      <c r="Q49" s="4"/>
      <c r="R49" s="4">
        <v>41.63517026988837</v>
      </c>
      <c r="S49" s="4">
        <v>198.24861141810146</v>
      </c>
      <c r="T49" s="2">
        <v>16994</v>
      </c>
      <c r="V49" s="2">
        <v>9659</v>
      </c>
    </row>
    <row r="50" spans="1:22" ht="12.75">
      <c r="A50" s="1">
        <v>4502</v>
      </c>
      <c r="B50" s="2" t="s">
        <v>132</v>
      </c>
      <c r="C50" s="2" t="s">
        <v>181</v>
      </c>
      <c r="D50" s="4">
        <v>269.25545454545454</v>
      </c>
      <c r="E50" s="4">
        <v>46.47818181818182</v>
      </c>
      <c r="G50" s="2">
        <v>15803</v>
      </c>
      <c r="H50" s="2">
        <v>15275</v>
      </c>
      <c r="I50" s="4">
        <v>61.8421052631579</v>
      </c>
      <c r="J50" s="5">
        <v>1</v>
      </c>
      <c r="K50" s="4">
        <v>-4.779050736497545</v>
      </c>
      <c r="L50" s="4"/>
      <c r="M50" s="4">
        <v>35.79050736497545</v>
      </c>
      <c r="N50" s="4"/>
      <c r="O50" s="4">
        <v>8.543371522094926</v>
      </c>
      <c r="P50" s="4"/>
      <c r="Q50" s="4"/>
      <c r="R50" s="4">
        <v>40.53084857305575</v>
      </c>
      <c r="S50" s="4">
        <v>160.94026671031096</v>
      </c>
      <c r="T50" s="2">
        <v>3654</v>
      </c>
      <c r="V50" s="2">
        <v>2287</v>
      </c>
    </row>
    <row r="51" spans="1:22" ht="12.75">
      <c r="A51" s="1">
        <v>3903</v>
      </c>
      <c r="B51" s="2" t="s">
        <v>84</v>
      </c>
      <c r="C51" s="2" t="s">
        <v>181</v>
      </c>
      <c r="D51" s="4">
        <v>209.02476190476193</v>
      </c>
      <c r="E51" s="4">
        <v>6.98904761904762</v>
      </c>
      <c r="G51" s="2">
        <v>285900</v>
      </c>
      <c r="H51" s="2">
        <v>297419</v>
      </c>
      <c r="I51" s="4">
        <v>194.13772845953002</v>
      </c>
      <c r="J51" s="5">
        <v>0.9578427719821162</v>
      </c>
      <c r="K51" s="4">
        <v>-1.0086779929997747</v>
      </c>
      <c r="L51" s="4"/>
      <c r="M51" s="4">
        <v>84.49796415158413</v>
      </c>
      <c r="N51" s="4"/>
      <c r="O51" s="4">
        <v>5.539323311557096</v>
      </c>
      <c r="P51" s="4"/>
      <c r="Q51" s="4"/>
      <c r="R51" s="4">
        <v>62.809520811472545</v>
      </c>
      <c r="S51" s="4">
        <v>312.07118917083307</v>
      </c>
      <c r="T51" s="2">
        <v>94539</v>
      </c>
      <c r="V51" s="2">
        <v>60022</v>
      </c>
    </row>
    <row r="52" spans="1:22" ht="12.75">
      <c r="A52" s="1">
        <v>4503</v>
      </c>
      <c r="B52" s="2" t="s">
        <v>133</v>
      </c>
      <c r="C52" s="2" t="s">
        <v>181</v>
      </c>
      <c r="D52" s="4">
        <v>270.65469387755104</v>
      </c>
      <c r="E52" s="4">
        <v>62.30265306122449</v>
      </c>
      <c r="G52" s="2">
        <v>42368</v>
      </c>
      <c r="H52" s="2">
        <v>41399</v>
      </c>
      <c r="I52" s="4">
        <v>59.48132183908046</v>
      </c>
      <c r="J52" s="5">
        <v>0.9496886066674808</v>
      </c>
      <c r="K52" s="4">
        <v>-1.8357931350998817</v>
      </c>
      <c r="L52" s="4"/>
      <c r="M52" s="4">
        <v>21.89907968791517</v>
      </c>
      <c r="N52" s="4"/>
      <c r="O52" s="4">
        <v>9.577526027198724</v>
      </c>
      <c r="P52" s="4"/>
      <c r="Q52" s="4"/>
      <c r="R52" s="4">
        <v>39.194415596676734</v>
      </c>
      <c r="S52" s="4">
        <v>164.96934650595426</v>
      </c>
      <c r="T52" s="2">
        <v>9664</v>
      </c>
      <c r="V52" s="2">
        <v>6640</v>
      </c>
    </row>
    <row r="53" spans="1:22" ht="12.75">
      <c r="A53" s="1">
        <v>3904</v>
      </c>
      <c r="B53" s="2" t="s">
        <v>85</v>
      </c>
      <c r="C53" s="2" t="s">
        <v>181</v>
      </c>
      <c r="D53" s="4">
        <v>182.29</v>
      </c>
      <c r="E53" s="4">
        <v>34.88333333333333</v>
      </c>
      <c r="G53" s="2">
        <v>59840</v>
      </c>
      <c r="H53" s="2">
        <v>60774</v>
      </c>
      <c r="I53" s="4">
        <v>83.13816689466485</v>
      </c>
      <c r="J53" s="5">
        <v>0.9436692064035613</v>
      </c>
      <c r="K53" s="4">
        <v>-2.056800605522098</v>
      </c>
      <c r="L53" s="4"/>
      <c r="M53" s="4">
        <v>100</v>
      </c>
      <c r="N53" s="4"/>
      <c r="O53" s="4">
        <v>6.599861782999309</v>
      </c>
      <c r="P53" s="4"/>
      <c r="Q53" s="4"/>
      <c r="R53" s="4">
        <v>52.27738970588236</v>
      </c>
      <c r="S53" s="4">
        <v>239.53442238457234</v>
      </c>
      <c r="T53" s="2">
        <v>15332</v>
      </c>
      <c r="V53" s="2">
        <v>9536</v>
      </c>
    </row>
    <row r="54" spans="1:22" ht="12.75">
      <c r="A54" s="1">
        <v>3905</v>
      </c>
      <c r="B54" s="2" t="s">
        <v>86</v>
      </c>
      <c r="C54" s="2" t="s">
        <v>181</v>
      </c>
      <c r="D54" s="4">
        <v>179.455</v>
      </c>
      <c r="E54" s="4">
        <v>-0.4775</v>
      </c>
      <c r="G54" s="2">
        <v>33595</v>
      </c>
      <c r="H54" s="2">
        <v>34828</v>
      </c>
      <c r="I54" s="4">
        <v>68.69428007889546</v>
      </c>
      <c r="J54" s="5">
        <v>1.0346606480735128</v>
      </c>
      <c r="K54" s="4">
        <v>-0.3732628919260365</v>
      </c>
      <c r="L54" s="4"/>
      <c r="M54" s="4">
        <v>69.86332835649478</v>
      </c>
      <c r="N54" s="4"/>
      <c r="O54" s="4">
        <v>6.155966463764787</v>
      </c>
      <c r="P54" s="4"/>
      <c r="Q54" s="4"/>
      <c r="R54" s="4">
        <v>67.28408989432951</v>
      </c>
      <c r="S54" s="4">
        <v>296.7617502584128</v>
      </c>
      <c r="T54" s="2">
        <v>10713</v>
      </c>
      <c r="V54" s="2">
        <v>7003</v>
      </c>
    </row>
    <row r="55" spans="1:22" ht="12.75">
      <c r="A55" s="1">
        <v>4601</v>
      </c>
      <c r="B55" s="2" t="s">
        <v>141</v>
      </c>
      <c r="C55" s="2" t="s">
        <v>181</v>
      </c>
      <c r="D55" s="4">
        <v>72.63333333333334</v>
      </c>
      <c r="E55" s="4">
        <v>1.1766666666666667</v>
      </c>
      <c r="G55" s="2">
        <v>93932</v>
      </c>
      <c r="H55" s="2">
        <v>90558</v>
      </c>
      <c r="I55" s="4">
        <v>78</v>
      </c>
      <c r="J55" s="5">
        <v>1.3770250368188512</v>
      </c>
      <c r="K55" s="4">
        <v>5.39985423706354</v>
      </c>
      <c r="L55" s="4"/>
      <c r="M55" s="4">
        <v>58.52161045959495</v>
      </c>
      <c r="N55" s="4"/>
      <c r="O55" s="4">
        <v>3.4740166523112257</v>
      </c>
      <c r="P55" s="4"/>
      <c r="Q55" s="4"/>
      <c r="R55" s="4">
        <v>60.79204105097305</v>
      </c>
      <c r="S55" s="4">
        <v>276.7034968307604</v>
      </c>
      <c r="T55" s="2">
        <v>28907</v>
      </c>
      <c r="V55" s="2">
        <v>16813</v>
      </c>
    </row>
    <row r="56" spans="1:22" ht="12.75">
      <c r="A56" s="1">
        <v>4602</v>
      </c>
      <c r="B56" s="2" t="s">
        <v>142</v>
      </c>
      <c r="C56" s="2" t="s">
        <v>181</v>
      </c>
      <c r="D56" s="4">
        <v>131.1057142857143</v>
      </c>
      <c r="E56" s="4">
        <v>-27.094285714285714</v>
      </c>
      <c r="G56" s="2">
        <v>81023</v>
      </c>
      <c r="H56" s="2">
        <v>79168</v>
      </c>
      <c r="I56" s="4">
        <v>57.202312138728324</v>
      </c>
      <c r="J56" s="5">
        <v>1.0758697778398771</v>
      </c>
      <c r="K56" s="4">
        <v>-0.959983831851253</v>
      </c>
      <c r="L56" s="4"/>
      <c r="M56" s="4">
        <v>84.04532134195635</v>
      </c>
      <c r="N56" s="4"/>
      <c r="O56" s="4">
        <v>6.246210590137429</v>
      </c>
      <c r="P56" s="4"/>
      <c r="Q56" s="4"/>
      <c r="R56" s="4">
        <v>58.640410747565504</v>
      </c>
      <c r="S56" s="4">
        <v>238.41043982417133</v>
      </c>
      <c r="T56" s="2">
        <v>20132</v>
      </c>
      <c r="V56" s="2">
        <v>11061</v>
      </c>
    </row>
    <row r="57" spans="1:22" ht="12.75">
      <c r="A57" s="1">
        <v>4504</v>
      </c>
      <c r="B57" s="2" t="s">
        <v>134</v>
      </c>
      <c r="C57" s="2" t="s">
        <v>181</v>
      </c>
      <c r="D57" s="4">
        <v>228.43966666666665</v>
      </c>
      <c r="E57" s="4">
        <v>91.54299999999999</v>
      </c>
      <c r="G57" s="2">
        <v>72486</v>
      </c>
      <c r="H57" s="2">
        <v>73182</v>
      </c>
      <c r="I57" s="4">
        <v>138.60227272727272</v>
      </c>
      <c r="J57" s="5">
        <v>0.7124928693667998</v>
      </c>
      <c r="K57" s="4">
        <v>-2.473285780656446</v>
      </c>
      <c r="L57" s="4"/>
      <c r="M57" s="4">
        <v>38.56686070345167</v>
      </c>
      <c r="N57" s="4"/>
      <c r="O57" s="4">
        <v>6.121723921182805</v>
      </c>
      <c r="P57" s="4"/>
      <c r="Q57" s="4"/>
      <c r="R57" s="4">
        <v>53.38687470683994</v>
      </c>
      <c r="S57" s="4">
        <v>238.52415152633165</v>
      </c>
      <c r="T57" s="2">
        <v>15961</v>
      </c>
      <c r="V57" s="2">
        <v>11747</v>
      </c>
    </row>
    <row r="58" spans="1:22" ht="12.75">
      <c r="A58" s="1">
        <v>4603</v>
      </c>
      <c r="B58" s="2" t="s">
        <v>143</v>
      </c>
      <c r="C58" s="2" t="s">
        <v>181</v>
      </c>
      <c r="D58" s="4">
        <v>84.31785714285715</v>
      </c>
      <c r="E58" s="4">
        <v>-60.42857142857143</v>
      </c>
      <c r="G58" s="2">
        <v>43635</v>
      </c>
      <c r="H58" s="2">
        <v>41594</v>
      </c>
      <c r="I58" s="4">
        <v>56.66757493188011</v>
      </c>
      <c r="J58" s="5">
        <v>1.3225359911406422</v>
      </c>
      <c r="K58" s="4">
        <v>5.625811415107949</v>
      </c>
      <c r="L58" s="4"/>
      <c r="M58" s="4">
        <v>53.18555560898206</v>
      </c>
      <c r="N58" s="4"/>
      <c r="O58" s="4">
        <v>8.830600567389528</v>
      </c>
      <c r="P58" s="4"/>
      <c r="Q58" s="4"/>
      <c r="R58" s="4">
        <v>50.513945227455025</v>
      </c>
      <c r="S58" s="4">
        <v>198.31871462230131</v>
      </c>
      <c r="T58" s="2">
        <v>11370</v>
      </c>
      <c r="V58" s="2">
        <v>6148</v>
      </c>
    </row>
    <row r="59" spans="1:22" ht="12.75">
      <c r="A59" s="1">
        <v>4505</v>
      </c>
      <c r="B59" s="2" t="s">
        <v>135</v>
      </c>
      <c r="C59" s="2" t="s">
        <v>181</v>
      </c>
      <c r="D59" s="4">
        <v>246.00730769230768</v>
      </c>
      <c r="E59" s="4">
        <v>54.24192307692307</v>
      </c>
      <c r="G59" s="2">
        <v>71150</v>
      </c>
      <c r="H59" s="2">
        <v>70718</v>
      </c>
      <c r="I59" s="4">
        <v>113.1488</v>
      </c>
      <c r="J59" s="5">
        <v>0.8247350319365481</v>
      </c>
      <c r="K59" s="4">
        <v>-4.355326790916033</v>
      </c>
      <c r="L59" s="4"/>
      <c r="M59" s="4">
        <v>37.80932718685483</v>
      </c>
      <c r="N59" s="4"/>
      <c r="O59" s="4">
        <v>7.805650612291072</v>
      </c>
      <c r="P59" s="4"/>
      <c r="Q59" s="4"/>
      <c r="R59" s="4">
        <v>44.171932536893884</v>
      </c>
      <c r="S59" s="4">
        <v>185.68666537515202</v>
      </c>
      <c r="T59" s="2">
        <v>16583</v>
      </c>
      <c r="V59" s="2">
        <v>11958</v>
      </c>
    </row>
    <row r="60" spans="1:22" ht="12.75">
      <c r="A60" s="1">
        <v>4506</v>
      </c>
      <c r="B60" s="2" t="s">
        <v>136</v>
      </c>
      <c r="C60" s="2" t="s">
        <v>181</v>
      </c>
      <c r="D60" s="4">
        <v>208.9075</v>
      </c>
      <c r="E60" s="4">
        <v>37.9125</v>
      </c>
      <c r="G60" s="2">
        <v>33271</v>
      </c>
      <c r="H60" s="2">
        <v>33326</v>
      </c>
      <c r="I60" s="4">
        <v>88.39787798408489</v>
      </c>
      <c r="J60" s="5">
        <v>0.865608619685498</v>
      </c>
      <c r="K60" s="4">
        <v>1.0202244493788633</v>
      </c>
      <c r="L60" s="4"/>
      <c r="M60" s="4">
        <v>31.062833823441157</v>
      </c>
      <c r="N60" s="4"/>
      <c r="O60" s="4">
        <v>8.188801536337994</v>
      </c>
      <c r="P60" s="4"/>
      <c r="Q60" s="4"/>
      <c r="R60" s="4">
        <v>41.97099576207508</v>
      </c>
      <c r="S60" s="4">
        <v>152.04933160295263</v>
      </c>
      <c r="T60" s="2">
        <v>7378</v>
      </c>
      <c r="V60" s="2">
        <v>5174</v>
      </c>
    </row>
    <row r="61" spans="1:22" ht="12.75">
      <c r="A61" s="1">
        <v>4507</v>
      </c>
      <c r="B61" s="2" t="s">
        <v>137</v>
      </c>
      <c r="C61" s="2" t="s">
        <v>181</v>
      </c>
      <c r="D61" s="4">
        <v>229.9705</v>
      </c>
      <c r="E61" s="4">
        <v>37.775</v>
      </c>
      <c r="G61" s="2">
        <v>47527</v>
      </c>
      <c r="H61" s="2">
        <v>46807</v>
      </c>
      <c r="I61" s="4">
        <v>67.2514367816092</v>
      </c>
      <c r="J61" s="5">
        <v>0.7610888083814746</v>
      </c>
      <c r="K61" s="4">
        <v>-5.469267417266648</v>
      </c>
      <c r="L61" s="4"/>
      <c r="M61" s="4">
        <v>34.836669728886704</v>
      </c>
      <c r="N61" s="4"/>
      <c r="O61" s="4">
        <v>9.043519131753799</v>
      </c>
      <c r="P61" s="4"/>
      <c r="Q61" s="4"/>
      <c r="R61" s="4">
        <v>43.13506007111747</v>
      </c>
      <c r="S61" s="4">
        <v>174.14325385091976</v>
      </c>
      <c r="T61" s="2">
        <v>10670</v>
      </c>
      <c r="V61" s="2">
        <v>7584</v>
      </c>
    </row>
    <row r="62" spans="1:22" ht="12.75">
      <c r="A62" s="1">
        <v>4508</v>
      </c>
      <c r="B62" s="2" t="s">
        <v>138</v>
      </c>
      <c r="C62" s="2" t="s">
        <v>181</v>
      </c>
      <c r="D62" s="4">
        <v>201.85222222222222</v>
      </c>
      <c r="E62" s="4">
        <v>68.27361111111111</v>
      </c>
      <c r="G62" s="2">
        <v>215941</v>
      </c>
      <c r="H62" s="2">
        <v>225038</v>
      </c>
      <c r="I62" s="4">
        <v>156.49374130737135</v>
      </c>
      <c r="J62" s="5">
        <v>0.8691216136976663</v>
      </c>
      <c r="K62" s="4">
        <v>-0.7909775237959811</v>
      </c>
      <c r="L62" s="4"/>
      <c r="M62" s="4">
        <v>69.44738221989175</v>
      </c>
      <c r="N62" s="4"/>
      <c r="O62" s="4">
        <v>5.529732756245612</v>
      </c>
      <c r="P62" s="4"/>
      <c r="Q62" s="4"/>
      <c r="R62" s="4">
        <v>61.29977632779324</v>
      </c>
      <c r="S62" s="4">
        <v>266.3457167900532</v>
      </c>
      <c r="T62" s="2">
        <v>62906</v>
      </c>
      <c r="V62" s="2">
        <v>47527</v>
      </c>
    </row>
    <row r="63" spans="1:22" ht="12.75">
      <c r="A63" s="1">
        <v>3906</v>
      </c>
      <c r="B63" s="2" t="s">
        <v>87</v>
      </c>
      <c r="C63" s="2" t="s">
        <v>181</v>
      </c>
      <c r="D63" s="4">
        <v>157.31</v>
      </c>
      <c r="E63" s="4">
        <v>42.905</v>
      </c>
      <c r="G63" s="2">
        <v>15576</v>
      </c>
      <c r="H63" s="2">
        <v>15415</v>
      </c>
      <c r="I63" s="4">
        <v>40.143229166666664</v>
      </c>
      <c r="J63" s="5">
        <v>1.2204867417362877</v>
      </c>
      <c r="K63" s="4">
        <v>3.5679532922478105</v>
      </c>
      <c r="L63" s="4"/>
      <c r="M63" s="4">
        <v>56.15958481998054</v>
      </c>
      <c r="N63" s="4"/>
      <c r="O63" s="4">
        <v>9.101524489133961</v>
      </c>
      <c r="P63" s="4"/>
      <c r="Q63" s="4"/>
      <c r="R63" s="4">
        <v>60.67315100154083</v>
      </c>
      <c r="S63" s="4">
        <v>255.5167061952644</v>
      </c>
      <c r="T63" s="2">
        <v>4034</v>
      </c>
      <c r="V63" s="2">
        <v>2257</v>
      </c>
    </row>
    <row r="64" spans="1:22" ht="12.75">
      <c r="A64" s="1">
        <v>3907</v>
      </c>
      <c r="B64" s="2" t="s">
        <v>88</v>
      </c>
      <c r="C64" s="2" t="s">
        <v>181</v>
      </c>
      <c r="D64" s="4">
        <v>167.39076923076922</v>
      </c>
      <c r="E64" s="4">
        <v>-21.48076923076923</v>
      </c>
      <c r="G64" s="2">
        <v>55800</v>
      </c>
      <c r="H64" s="2">
        <v>54649</v>
      </c>
      <c r="I64" s="4">
        <v>57.22408376963351</v>
      </c>
      <c r="J64" s="5">
        <v>0.9665469665469666</v>
      </c>
      <c r="K64" s="4">
        <v>-1.4089919303189447</v>
      </c>
      <c r="L64" s="4"/>
      <c r="M64" s="4">
        <v>47.64222584127798</v>
      </c>
      <c r="N64" s="4"/>
      <c r="O64" s="4">
        <v>7.266372669216271</v>
      </c>
      <c r="P64" s="4"/>
      <c r="Q64" s="4"/>
      <c r="R64" s="4">
        <v>50.234641577060934</v>
      </c>
      <c r="S64" s="4">
        <v>229.24608739409686</v>
      </c>
      <c r="T64" s="2">
        <v>13378</v>
      </c>
      <c r="V64" s="2">
        <v>6982</v>
      </c>
    </row>
    <row r="65" spans="1:22" ht="12.75">
      <c r="A65" s="1">
        <v>4604</v>
      </c>
      <c r="B65" s="2" t="s">
        <v>144</v>
      </c>
      <c r="C65" s="2" t="s">
        <v>181</v>
      </c>
      <c r="D65" s="4">
        <v>91.77764705882353</v>
      </c>
      <c r="E65" s="4">
        <v>-32.0035294117647</v>
      </c>
      <c r="G65" s="2">
        <v>124070</v>
      </c>
      <c r="H65" s="2">
        <v>125279</v>
      </c>
      <c r="I65" s="4">
        <v>142.6867881548975</v>
      </c>
      <c r="J65" s="5">
        <v>1.1571268237934904</v>
      </c>
      <c r="K65" s="4">
        <v>-5.866905067888473</v>
      </c>
      <c r="L65" s="4"/>
      <c r="M65" s="4">
        <v>75.07164009929836</v>
      </c>
      <c r="N65" s="4"/>
      <c r="O65" s="4">
        <v>4.367850956664724</v>
      </c>
      <c r="P65" s="4"/>
      <c r="Q65" s="4"/>
      <c r="R65" s="4">
        <v>85.52483275570242</v>
      </c>
      <c r="S65" s="4">
        <v>377.4873382210905</v>
      </c>
      <c r="T65" s="2">
        <v>40772</v>
      </c>
      <c r="V65" s="2">
        <v>24851</v>
      </c>
    </row>
    <row r="66" spans="1:22" ht="12.75">
      <c r="A66" s="1">
        <v>4605</v>
      </c>
      <c r="B66" s="2" t="s">
        <v>145</v>
      </c>
      <c r="C66" s="2" t="s">
        <v>181</v>
      </c>
      <c r="D66" s="4">
        <v>122.24166666666667</v>
      </c>
      <c r="E66" s="4">
        <v>-0.855</v>
      </c>
      <c r="G66" s="2">
        <v>45572</v>
      </c>
      <c r="H66" s="2">
        <v>43844</v>
      </c>
      <c r="I66" s="4">
        <v>51.76387249114522</v>
      </c>
      <c r="J66" s="5">
        <v>1.1272426517368621</v>
      </c>
      <c r="K66" s="4">
        <v>-2.873825380895904</v>
      </c>
      <c r="L66" s="4"/>
      <c r="M66" s="4">
        <v>54.70759967156281</v>
      </c>
      <c r="N66" s="4"/>
      <c r="O66" s="4">
        <v>9.784691177812244</v>
      </c>
      <c r="P66" s="4"/>
      <c r="Q66" s="4"/>
      <c r="R66" s="4">
        <v>50.59650662687615</v>
      </c>
      <c r="S66" s="4">
        <v>189.02291725207553</v>
      </c>
      <c r="T66" s="2">
        <v>11445</v>
      </c>
      <c r="V66" s="2">
        <v>5290</v>
      </c>
    </row>
    <row r="67" spans="1:22" ht="12.75">
      <c r="A67" s="1">
        <v>4509</v>
      </c>
      <c r="B67" s="2" t="s">
        <v>139</v>
      </c>
      <c r="C67" s="2" t="s">
        <v>181</v>
      </c>
      <c r="D67" s="4">
        <v>169.668</v>
      </c>
      <c r="E67" s="4">
        <v>60.162</v>
      </c>
      <c r="G67" s="2">
        <v>29013</v>
      </c>
      <c r="H67" s="2">
        <v>29585</v>
      </c>
      <c r="I67" s="4">
        <v>77.44764397905759</v>
      </c>
      <c r="J67" s="5">
        <v>0.9219950940310712</v>
      </c>
      <c r="K67" s="4">
        <v>-2.805475747845192</v>
      </c>
      <c r="L67" s="4"/>
      <c r="M67" s="4">
        <v>70.92107486902147</v>
      </c>
      <c r="N67" s="4"/>
      <c r="O67" s="4">
        <v>6.956227818151089</v>
      </c>
      <c r="P67" s="4"/>
      <c r="Q67" s="4"/>
      <c r="R67" s="4">
        <v>56.482232102850446</v>
      </c>
      <c r="S67" s="4">
        <v>239.39299435524762</v>
      </c>
      <c r="T67" s="2">
        <v>7064</v>
      </c>
      <c r="V67" s="2">
        <v>4273</v>
      </c>
    </row>
    <row r="68" spans="1:22" ht="12.75">
      <c r="A68" s="1">
        <v>4606</v>
      </c>
      <c r="B68" s="2" t="s">
        <v>146</v>
      </c>
      <c r="C68" s="2" t="s">
        <v>181</v>
      </c>
      <c r="D68" s="4">
        <v>105.55199999999999</v>
      </c>
      <c r="E68" s="4">
        <v>-34.07</v>
      </c>
      <c r="G68" s="2">
        <v>49579</v>
      </c>
      <c r="H68" s="2">
        <v>48642</v>
      </c>
      <c r="I68" s="4">
        <v>80.66666666666667</v>
      </c>
      <c r="J68" s="5">
        <v>1.0222488821027376</v>
      </c>
      <c r="K68" s="4">
        <v>-2.3436536326631305</v>
      </c>
      <c r="L68" s="4"/>
      <c r="M68" s="4">
        <v>49.282513054561896</v>
      </c>
      <c r="N68" s="4"/>
      <c r="O68" s="4">
        <v>6.1017227910036596</v>
      </c>
      <c r="P68" s="4"/>
      <c r="Q68" s="4"/>
      <c r="R68" s="4">
        <v>58.31194659029024</v>
      </c>
      <c r="S68" s="4">
        <v>233.64666329509475</v>
      </c>
      <c r="T68" s="2">
        <v>11825</v>
      </c>
      <c r="V68" s="2">
        <v>6294</v>
      </c>
    </row>
    <row r="69" spans="1:22" ht="12.75">
      <c r="A69" s="1">
        <v>4510</v>
      </c>
      <c r="B69" s="2" t="s">
        <v>140</v>
      </c>
      <c r="C69" s="2" t="s">
        <v>181</v>
      </c>
      <c r="D69" s="4">
        <v>246.34896551724137</v>
      </c>
      <c r="E69" s="4">
        <v>80.09758620689655</v>
      </c>
      <c r="G69" s="2">
        <v>40934</v>
      </c>
      <c r="H69" s="2">
        <v>39986</v>
      </c>
      <c r="I69" s="4">
        <v>63.570747217806044</v>
      </c>
      <c r="J69" s="5">
        <v>0.9264687460854315</v>
      </c>
      <c r="K69" s="4">
        <v>-7.202520882308808</v>
      </c>
      <c r="L69" s="4"/>
      <c r="M69" s="4">
        <v>23.680788275896564</v>
      </c>
      <c r="N69" s="4"/>
      <c r="O69" s="4">
        <v>11.253938878607512</v>
      </c>
      <c r="P69" s="4"/>
      <c r="Q69" s="4"/>
      <c r="R69" s="4">
        <v>43.65781501929936</v>
      </c>
      <c r="S69" s="4">
        <v>169.8846864902716</v>
      </c>
      <c r="T69" s="2">
        <v>8546</v>
      </c>
      <c r="V69" s="2">
        <v>6586</v>
      </c>
    </row>
    <row r="70" spans="1:22" ht="12.75">
      <c r="A70" s="1">
        <v>4201</v>
      </c>
      <c r="B70" s="2" t="s">
        <v>102</v>
      </c>
      <c r="C70" s="2" t="s">
        <v>180</v>
      </c>
      <c r="D70" s="4">
        <v>20.494285714285716</v>
      </c>
      <c r="E70" s="4">
        <v>55.9675</v>
      </c>
      <c r="G70" s="2">
        <v>45323</v>
      </c>
      <c r="H70" s="2">
        <v>43972</v>
      </c>
      <c r="I70" s="4">
        <v>82.65413533834587</v>
      </c>
      <c r="J70" s="5">
        <v>1.242386141380274</v>
      </c>
      <c r="K70" s="4">
        <v>4.2072227781315386</v>
      </c>
      <c r="L70" s="4"/>
      <c r="M70" s="4">
        <v>41.63786045665424</v>
      </c>
      <c r="N70" s="4"/>
      <c r="O70" s="4">
        <v>4.978167925043209</v>
      </c>
      <c r="P70" s="4"/>
      <c r="Q70" s="4"/>
      <c r="R70" s="4">
        <v>63.66535754473446</v>
      </c>
      <c r="S70" s="4">
        <v>296.5477006504139</v>
      </c>
      <c r="T70" s="2">
        <v>12792</v>
      </c>
      <c r="V70" s="2">
        <v>8715</v>
      </c>
    </row>
    <row r="71" spans="1:22" ht="12.75">
      <c r="A71" s="1">
        <v>4202</v>
      </c>
      <c r="B71" s="2" t="s">
        <v>103</v>
      </c>
      <c r="C71" s="2" t="s">
        <v>180</v>
      </c>
      <c r="D71" s="4">
        <v>61.57153846153846</v>
      </c>
      <c r="E71" s="4">
        <v>61.77</v>
      </c>
      <c r="G71" s="2">
        <v>29786</v>
      </c>
      <c r="H71" s="2">
        <v>28277</v>
      </c>
      <c r="I71" s="4">
        <v>101.7158273381295</v>
      </c>
      <c r="J71" s="5">
        <v>1.431429856115108</v>
      </c>
      <c r="K71" s="4">
        <v>-0.42437316547017007</v>
      </c>
      <c r="L71" s="4"/>
      <c r="M71" s="4">
        <v>55.345333663401355</v>
      </c>
      <c r="N71" s="4"/>
      <c r="O71" s="4">
        <v>7.557378788414612</v>
      </c>
      <c r="P71" s="4"/>
      <c r="Q71" s="4"/>
      <c r="R71" s="4">
        <v>60.554824414154304</v>
      </c>
      <c r="S71" s="4">
        <v>224.4728059553701</v>
      </c>
      <c r="T71" s="2">
        <v>8305</v>
      </c>
      <c r="V71" s="2">
        <v>4780</v>
      </c>
    </row>
    <row r="72" spans="1:22" ht="12.75">
      <c r="A72" s="1">
        <v>3502</v>
      </c>
      <c r="B72" s="2" t="s">
        <v>52</v>
      </c>
      <c r="C72" s="2" t="s">
        <v>180</v>
      </c>
      <c r="D72" s="4">
        <v>126.97478260869566</v>
      </c>
      <c r="E72" s="4">
        <v>105.03804347826087</v>
      </c>
      <c r="G72" s="2">
        <v>38211</v>
      </c>
      <c r="H72" s="2">
        <v>37876</v>
      </c>
      <c r="I72" s="4">
        <v>51.25304465493911</v>
      </c>
      <c r="J72" s="5">
        <v>0.9163227016885553</v>
      </c>
      <c r="K72" s="4">
        <v>-4.197908966099905</v>
      </c>
      <c r="L72" s="4"/>
      <c r="M72" s="4">
        <v>41.54873798711585</v>
      </c>
      <c r="N72" s="4"/>
      <c r="O72" s="4">
        <v>10.568697856162213</v>
      </c>
      <c r="P72" s="4"/>
      <c r="Q72" s="4"/>
      <c r="R72" s="4">
        <v>49.56201093925833</v>
      </c>
      <c r="S72" s="4">
        <v>181.86483438061046</v>
      </c>
      <c r="T72" s="2">
        <v>7987</v>
      </c>
      <c r="V72" s="2">
        <v>4388</v>
      </c>
    </row>
    <row r="73" spans="1:22" ht="12.75">
      <c r="A73" s="1">
        <v>4001</v>
      </c>
      <c r="B73" s="2" t="s">
        <v>89</v>
      </c>
      <c r="C73" s="2" t="s">
        <v>180</v>
      </c>
      <c r="D73" s="4">
        <v>94.37380952380951</v>
      </c>
      <c r="E73" s="4">
        <v>48.28285714285715</v>
      </c>
      <c r="G73" s="2">
        <v>97048</v>
      </c>
      <c r="H73" s="2">
        <v>96463</v>
      </c>
      <c r="I73" s="4">
        <v>130.17948717948718</v>
      </c>
      <c r="J73" s="5">
        <v>1.3124136978735157</v>
      </c>
      <c r="K73" s="4">
        <v>-2.4361672351056884</v>
      </c>
      <c r="L73" s="4"/>
      <c r="M73" s="4">
        <v>60.72483750246208</v>
      </c>
      <c r="N73" s="4"/>
      <c r="O73" s="4">
        <v>3.6791308584638673</v>
      </c>
      <c r="P73" s="4"/>
      <c r="Q73" s="4"/>
      <c r="R73" s="4">
        <v>73.81015579919215</v>
      </c>
      <c r="S73" s="4">
        <v>389.1522989229031</v>
      </c>
      <c r="T73" s="2">
        <v>33606</v>
      </c>
      <c r="V73" s="2">
        <v>22273</v>
      </c>
    </row>
    <row r="74" spans="1:22" ht="12.75">
      <c r="A74" s="1">
        <v>3503</v>
      </c>
      <c r="B74" s="2" t="s">
        <v>53</v>
      </c>
      <c r="C74" s="2" t="s">
        <v>180</v>
      </c>
      <c r="D74" s="4">
        <v>155.7070909090909</v>
      </c>
      <c r="E74" s="4">
        <v>104.82345454545454</v>
      </c>
      <c r="G74" s="2">
        <v>36704</v>
      </c>
      <c r="H74" s="2">
        <v>36431</v>
      </c>
      <c r="I74" s="4">
        <v>45.767587939698494</v>
      </c>
      <c r="J74" s="5">
        <v>0.8571080817916261</v>
      </c>
      <c r="K74" s="4">
        <v>-6.066262249183388</v>
      </c>
      <c r="L74" s="4"/>
      <c r="M74" s="4">
        <v>26.222173423732535</v>
      </c>
      <c r="N74" s="4"/>
      <c r="O74" s="4">
        <v>12.011748236392084</v>
      </c>
      <c r="P74" s="4"/>
      <c r="Q74" s="4"/>
      <c r="R74" s="4">
        <v>44.60739973844812</v>
      </c>
      <c r="S74" s="4">
        <v>169.72731703768767</v>
      </c>
      <c r="T74" s="2">
        <v>8088</v>
      </c>
      <c r="V74" s="2">
        <v>4734</v>
      </c>
    </row>
    <row r="75" spans="1:22" ht="12.75">
      <c r="A75" s="1">
        <v>4003</v>
      </c>
      <c r="B75" s="2" t="s">
        <v>91</v>
      </c>
      <c r="C75" s="2" t="s">
        <v>180</v>
      </c>
      <c r="D75" s="4">
        <v>99.8678947368421</v>
      </c>
      <c r="E75" s="4">
        <v>28.60736842105263</v>
      </c>
      <c r="G75" s="2">
        <v>38641</v>
      </c>
      <c r="H75" s="2">
        <v>38573</v>
      </c>
      <c r="I75" s="4">
        <v>57.657698056801195</v>
      </c>
      <c r="J75" s="5">
        <v>1.2744668419515046</v>
      </c>
      <c r="K75" s="4">
        <v>6.610841780520053</v>
      </c>
      <c r="L75" s="4"/>
      <c r="M75" s="4">
        <v>22.02317683353641</v>
      </c>
      <c r="N75" s="4"/>
      <c r="O75" s="4">
        <v>5.366448033598631</v>
      </c>
      <c r="P75" s="4"/>
      <c r="Q75" s="4"/>
      <c r="R75" s="4">
        <v>54.084547501358664</v>
      </c>
      <c r="S75" s="4">
        <v>236.68778433100871</v>
      </c>
      <c r="T75" s="2">
        <v>11024</v>
      </c>
      <c r="V75" s="2">
        <v>5896</v>
      </c>
    </row>
    <row r="76" spans="1:22" ht="12.75">
      <c r="A76" s="1">
        <v>4004</v>
      </c>
      <c r="B76" s="2" t="s">
        <v>92</v>
      </c>
      <c r="C76" s="2" t="s">
        <v>180</v>
      </c>
      <c r="D76" s="4">
        <v>70.82304347826087</v>
      </c>
      <c r="E76" s="4">
        <v>31.679565217391303</v>
      </c>
      <c r="G76" s="2">
        <v>80861</v>
      </c>
      <c r="H76" s="2">
        <v>77627</v>
      </c>
      <c r="I76" s="4">
        <v>105.9031377899045</v>
      </c>
      <c r="J76" s="5">
        <v>1.415996649916248</v>
      </c>
      <c r="K76" s="4">
        <v>1.7133213959060636</v>
      </c>
      <c r="L76" s="4"/>
      <c r="M76" s="4">
        <v>44.180504206010795</v>
      </c>
      <c r="N76" s="4"/>
      <c r="O76" s="4">
        <v>4.151905909026499</v>
      </c>
      <c r="P76" s="4"/>
      <c r="Q76" s="4"/>
      <c r="R76" s="4">
        <v>66.0297547643487</v>
      </c>
      <c r="S76" s="4">
        <v>354.1139150939749</v>
      </c>
      <c r="T76" s="2">
        <v>25408</v>
      </c>
      <c r="V76" s="2">
        <v>18971</v>
      </c>
    </row>
    <row r="77" spans="1:22" ht="12.75">
      <c r="A77" s="1">
        <v>4005</v>
      </c>
      <c r="B77" s="2" t="s">
        <v>93</v>
      </c>
      <c r="C77" s="2" t="s">
        <v>180</v>
      </c>
      <c r="D77" s="4">
        <v>49.72846153846154</v>
      </c>
      <c r="E77" s="4">
        <v>26.51846153846154</v>
      </c>
      <c r="G77" s="2">
        <v>59327</v>
      </c>
      <c r="H77" s="2">
        <v>57862</v>
      </c>
      <c r="I77" s="4">
        <v>156.38378378378377</v>
      </c>
      <c r="J77" s="5">
        <v>1.3661800486618005</v>
      </c>
      <c r="K77" s="4">
        <v>6.480937402785939</v>
      </c>
      <c r="L77" s="4"/>
      <c r="M77" s="4">
        <v>52.56990771145138</v>
      </c>
      <c r="N77" s="4"/>
      <c r="O77" s="4">
        <v>4.866751926998721</v>
      </c>
      <c r="P77" s="4"/>
      <c r="Q77" s="4"/>
      <c r="R77" s="4">
        <v>64.13927891179395</v>
      </c>
      <c r="S77" s="4">
        <v>309.0874538038782</v>
      </c>
      <c r="T77" s="2">
        <v>17160</v>
      </c>
      <c r="V77" s="2">
        <v>12038</v>
      </c>
    </row>
    <row r="78" spans="1:22" ht="12.75">
      <c r="A78" s="1">
        <v>4002</v>
      </c>
      <c r="B78" s="2" t="s">
        <v>90</v>
      </c>
      <c r="C78" s="2" t="s">
        <v>180</v>
      </c>
      <c r="D78" s="4">
        <v>93.02352941176471</v>
      </c>
      <c r="E78" s="4">
        <v>13.558823529411764</v>
      </c>
      <c r="G78" s="2">
        <v>39085</v>
      </c>
      <c r="H78" s="2">
        <v>38455</v>
      </c>
      <c r="I78" s="4">
        <v>55.09312320916906</v>
      </c>
      <c r="J78" s="5">
        <v>1.0612430258206824</v>
      </c>
      <c r="K78" s="4">
        <v>2.9645039656741647</v>
      </c>
      <c r="L78" s="4"/>
      <c r="M78" s="4">
        <v>30.6332076452997</v>
      </c>
      <c r="N78" s="4"/>
      <c r="O78" s="4">
        <v>7.572487322844884</v>
      </c>
      <c r="P78" s="4"/>
      <c r="Q78" s="4"/>
      <c r="R78" s="4">
        <v>51.01980299347576</v>
      </c>
      <c r="S78" s="4">
        <v>198.50026038226503</v>
      </c>
      <c r="T78" s="2">
        <v>9980</v>
      </c>
      <c r="V78" s="2">
        <v>5538</v>
      </c>
    </row>
    <row r="79" spans="1:22" ht="12.75">
      <c r="A79" s="1">
        <v>3504</v>
      </c>
      <c r="B79" s="2" t="s">
        <v>54</v>
      </c>
      <c r="C79" s="2" t="s">
        <v>180</v>
      </c>
      <c r="D79" s="4">
        <v>116.7475</v>
      </c>
      <c r="E79" s="4">
        <v>96.5684375</v>
      </c>
      <c r="G79" s="2">
        <v>70120</v>
      </c>
      <c r="H79" s="2">
        <v>68378</v>
      </c>
      <c r="I79" s="4">
        <v>135.6706349206349</v>
      </c>
      <c r="J79" s="5">
        <v>1.001088503726032</v>
      </c>
      <c r="K79" s="4">
        <v>-7.429290122554038</v>
      </c>
      <c r="L79" s="4"/>
      <c r="M79" s="4">
        <v>50.49138611834215</v>
      </c>
      <c r="N79" s="4"/>
      <c r="O79" s="4">
        <v>8.314077627307029</v>
      </c>
      <c r="P79" s="4"/>
      <c r="Q79" s="4"/>
      <c r="R79" s="4">
        <v>67.62735310895607</v>
      </c>
      <c r="S79" s="4">
        <v>288.85623055661176</v>
      </c>
      <c r="T79" s="2">
        <v>18346</v>
      </c>
      <c r="V79" s="2">
        <v>9689</v>
      </c>
    </row>
    <row r="80" spans="1:22" ht="12.75">
      <c r="A80" s="1">
        <v>3505</v>
      </c>
      <c r="B80" s="2" t="s">
        <v>55</v>
      </c>
      <c r="C80" s="2" t="s">
        <v>180</v>
      </c>
      <c r="D80" s="4">
        <v>120.27708333333334</v>
      </c>
      <c r="E80" s="4">
        <v>40.294583333333335</v>
      </c>
      <c r="G80" s="2">
        <v>50412</v>
      </c>
      <c r="H80" s="2">
        <v>48019</v>
      </c>
      <c r="I80" s="4">
        <v>62.362337662337666</v>
      </c>
      <c r="J80" s="5">
        <v>1.424757281553398</v>
      </c>
      <c r="K80" s="4">
        <v>4.685645265415773</v>
      </c>
      <c r="L80" s="4"/>
      <c r="M80" s="4">
        <v>37.8620962535663</v>
      </c>
      <c r="N80" s="4"/>
      <c r="O80" s="4">
        <v>5.26874778733418</v>
      </c>
      <c r="P80" s="4"/>
      <c r="Q80" s="4"/>
      <c r="R80" s="4">
        <v>52.310342775529634</v>
      </c>
      <c r="S80" s="4">
        <v>245.4782769112227</v>
      </c>
      <c r="T80" s="2">
        <v>14541</v>
      </c>
      <c r="V80" s="2">
        <v>7957</v>
      </c>
    </row>
    <row r="81" spans="1:22" ht="12.75">
      <c r="A81" s="1">
        <v>3501</v>
      </c>
      <c r="B81" s="2" t="s">
        <v>51</v>
      </c>
      <c r="C81" s="2" t="s">
        <v>180</v>
      </c>
      <c r="D81" s="4">
        <v>131.2748780487805</v>
      </c>
      <c r="E81" s="4">
        <v>68.15170731707316</v>
      </c>
      <c r="G81" s="2">
        <v>291145</v>
      </c>
      <c r="H81" s="2">
        <v>288398</v>
      </c>
      <c r="I81" s="4">
        <v>283.2986247544204</v>
      </c>
      <c r="J81" s="5">
        <v>1.0891979525664295</v>
      </c>
      <c r="K81" s="4">
        <v>-4.275341715268484</v>
      </c>
      <c r="L81" s="4"/>
      <c r="M81" s="4">
        <v>74.30321985589359</v>
      </c>
      <c r="N81" s="4"/>
      <c r="O81" s="4">
        <v>5.937281118454358</v>
      </c>
      <c r="P81" s="4"/>
      <c r="Q81" s="4"/>
      <c r="R81" s="4">
        <v>76.19737587799894</v>
      </c>
      <c r="S81" s="4">
        <v>314.7859399337027</v>
      </c>
      <c r="T81" s="2">
        <v>89042</v>
      </c>
      <c r="V81" s="2">
        <v>51605</v>
      </c>
    </row>
    <row r="82" spans="1:22" ht="12.75">
      <c r="A82" s="1">
        <v>3506</v>
      </c>
      <c r="B82" s="2" t="s">
        <v>56</v>
      </c>
      <c r="C82" s="2" t="s">
        <v>180</v>
      </c>
      <c r="D82" s="4">
        <v>99.8582142857143</v>
      </c>
      <c r="E82" s="4">
        <v>85.57892857142858</v>
      </c>
      <c r="G82" s="2">
        <v>83408</v>
      </c>
      <c r="H82" s="2">
        <v>81067</v>
      </c>
      <c r="I82" s="4">
        <v>147.39454545454547</v>
      </c>
      <c r="J82" s="5">
        <v>1.035997357992074</v>
      </c>
      <c r="K82" s="4">
        <v>-1.2335475594261536</v>
      </c>
      <c r="L82" s="4"/>
      <c r="M82" s="4">
        <v>66.48574635795083</v>
      </c>
      <c r="N82" s="4"/>
      <c r="O82" s="4">
        <v>8.126611321499501</v>
      </c>
      <c r="P82" s="4"/>
      <c r="Q82" s="4"/>
      <c r="R82" s="4">
        <v>57.25740936121235</v>
      </c>
      <c r="S82" s="4">
        <v>220.81797081426473</v>
      </c>
      <c r="T82" s="2">
        <v>18351</v>
      </c>
      <c r="V82" s="2">
        <v>10435</v>
      </c>
    </row>
    <row r="83" spans="1:22" ht="12.75">
      <c r="A83" s="1">
        <v>4203</v>
      </c>
      <c r="B83" s="2" t="s">
        <v>104</v>
      </c>
      <c r="C83" s="2" t="s">
        <v>180</v>
      </c>
      <c r="D83" s="4">
        <v>40.74230769230769</v>
      </c>
      <c r="E83" s="4">
        <v>42.38423076923077</v>
      </c>
      <c r="G83" s="2">
        <v>36247</v>
      </c>
      <c r="H83" s="2">
        <v>34319</v>
      </c>
      <c r="I83" s="4">
        <v>62.17210144927536</v>
      </c>
      <c r="J83" s="5">
        <v>1.2773851590106007</v>
      </c>
      <c r="K83" s="4">
        <v>0.5536291849995629</v>
      </c>
      <c r="L83" s="4"/>
      <c r="M83" s="4">
        <v>29.773594801713337</v>
      </c>
      <c r="N83" s="4"/>
      <c r="O83" s="4">
        <v>4.921472070864535</v>
      </c>
      <c r="P83" s="4"/>
      <c r="Q83" s="4"/>
      <c r="R83" s="4">
        <v>60.5640742682153</v>
      </c>
      <c r="S83" s="4">
        <v>247.93333209009592</v>
      </c>
      <c r="T83" s="2">
        <v>10888</v>
      </c>
      <c r="V83" s="2">
        <v>6573</v>
      </c>
    </row>
    <row r="84" spans="1:22" ht="12.75">
      <c r="A84" s="1">
        <v>4006</v>
      </c>
      <c r="B84" s="2" t="s">
        <v>94</v>
      </c>
      <c r="C84" s="2" t="s">
        <v>180</v>
      </c>
      <c r="D84" s="4">
        <v>85.166</v>
      </c>
      <c r="E84" s="4">
        <v>60.6376</v>
      </c>
      <c r="G84" s="2">
        <v>24845</v>
      </c>
      <c r="H84" s="2">
        <v>23424</v>
      </c>
      <c r="I84" s="4">
        <v>54.985915492957744</v>
      </c>
      <c r="J84" s="5">
        <v>1.7382361228515075</v>
      </c>
      <c r="K84" s="4">
        <v>1.0245901639344264</v>
      </c>
      <c r="L84" s="4"/>
      <c r="M84" s="4">
        <v>10.651468579234972</v>
      </c>
      <c r="N84" s="4"/>
      <c r="O84" s="4">
        <v>7.300204918032787</v>
      </c>
      <c r="P84" s="4"/>
      <c r="Q84" s="4"/>
      <c r="R84" s="4">
        <v>51.86069631716643</v>
      </c>
      <c r="S84" s="4">
        <v>199.94099043715846</v>
      </c>
      <c r="T84" s="2">
        <v>6732</v>
      </c>
      <c r="V84" s="2">
        <v>3343</v>
      </c>
    </row>
    <row r="85" spans="1:22" ht="12.75">
      <c r="A85" s="1">
        <v>4204</v>
      </c>
      <c r="B85" s="2" t="s">
        <v>105</v>
      </c>
      <c r="C85" s="2" t="s">
        <v>180</v>
      </c>
      <c r="D85" s="4">
        <v>10.5592</v>
      </c>
      <c r="E85" s="4">
        <v>47.2048</v>
      </c>
      <c r="G85" s="2">
        <v>26129</v>
      </c>
      <c r="H85" s="2">
        <v>25522</v>
      </c>
      <c r="I85" s="4">
        <v>58.67126436781609</v>
      </c>
      <c r="J85" s="5">
        <v>1.2224586288416075</v>
      </c>
      <c r="K85" s="4">
        <v>5.132826580988951</v>
      </c>
      <c r="L85" s="4"/>
      <c r="M85" s="4">
        <v>11.950474100775802</v>
      </c>
      <c r="N85" s="4"/>
      <c r="O85" s="4">
        <v>4.6704803698769695</v>
      </c>
      <c r="P85" s="4"/>
      <c r="Q85" s="4"/>
      <c r="R85" s="4">
        <v>62.706341612767424</v>
      </c>
      <c r="S85" s="4">
        <v>302.5046743593762</v>
      </c>
      <c r="T85" s="2">
        <v>7853</v>
      </c>
      <c r="V85" s="2">
        <v>5398</v>
      </c>
    </row>
    <row r="86" spans="1:22" ht="12.75">
      <c r="A86" s="1">
        <v>4205</v>
      </c>
      <c r="B86" s="2" t="s">
        <v>106</v>
      </c>
      <c r="C86" s="2" t="s">
        <v>180</v>
      </c>
      <c r="D86" s="4">
        <v>53.596818181818186</v>
      </c>
      <c r="E86" s="4">
        <v>71.2390909090909</v>
      </c>
      <c r="G86" s="2">
        <v>74332</v>
      </c>
      <c r="H86" s="2">
        <v>71538</v>
      </c>
      <c r="I86" s="4">
        <v>152.20851063829787</v>
      </c>
      <c r="J86" s="5">
        <v>1.2831429560401524</v>
      </c>
      <c r="K86" s="4">
        <v>-1.1322653694539964</v>
      </c>
      <c r="L86" s="4"/>
      <c r="M86" s="4">
        <v>65.77063938046912</v>
      </c>
      <c r="N86" s="4"/>
      <c r="O86" s="4">
        <v>7.938438312505242</v>
      </c>
      <c r="P86" s="4"/>
      <c r="Q86" s="4"/>
      <c r="R86" s="4">
        <v>72.52889737932519</v>
      </c>
      <c r="S86" s="4">
        <v>301.02353788196484</v>
      </c>
      <c r="T86" s="2">
        <v>21611</v>
      </c>
      <c r="V86" s="2">
        <v>13373</v>
      </c>
    </row>
    <row r="87" spans="1:22" ht="12.75">
      <c r="A87" s="1">
        <v>3507</v>
      </c>
      <c r="B87" s="2" t="s">
        <v>57</v>
      </c>
      <c r="C87" s="2" t="s">
        <v>180</v>
      </c>
      <c r="D87" s="4">
        <v>182.4075</v>
      </c>
      <c r="E87" s="4">
        <v>90.85</v>
      </c>
      <c r="G87" s="2">
        <v>30027</v>
      </c>
      <c r="H87" s="2">
        <v>28633</v>
      </c>
      <c r="I87" s="4">
        <v>59.90167364016737</v>
      </c>
      <c r="J87" s="5">
        <v>1.095320291522823</v>
      </c>
      <c r="K87" s="4">
        <v>-6.775399015122411</v>
      </c>
      <c r="L87" s="4"/>
      <c r="M87" s="4">
        <v>51.18918730136556</v>
      </c>
      <c r="N87" s="4"/>
      <c r="O87" s="4">
        <v>8.41336918939685</v>
      </c>
      <c r="P87" s="4"/>
      <c r="Q87" s="4"/>
      <c r="R87" s="4">
        <v>51.92070469910414</v>
      </c>
      <c r="S87" s="4">
        <v>239.350893549401</v>
      </c>
      <c r="T87" s="2">
        <v>7770</v>
      </c>
      <c r="V87" s="2">
        <v>4871</v>
      </c>
    </row>
    <row r="88" spans="1:22" ht="12.75">
      <c r="A88" s="1">
        <v>3508</v>
      </c>
      <c r="B88" s="2" t="s">
        <v>58</v>
      </c>
      <c r="C88" s="2" t="s">
        <v>180</v>
      </c>
      <c r="D88" s="4">
        <v>195.39055555555558</v>
      </c>
      <c r="E88" s="4">
        <v>105.14111111111112</v>
      </c>
      <c r="G88" s="2">
        <v>48658</v>
      </c>
      <c r="H88" s="2">
        <v>46372</v>
      </c>
      <c r="I88" s="4">
        <v>65.12921348314607</v>
      </c>
      <c r="J88" s="5">
        <v>0.9868015838099428</v>
      </c>
      <c r="K88" s="4">
        <v>-6.620374363840249</v>
      </c>
      <c r="L88" s="4"/>
      <c r="M88" s="4">
        <v>40.110411455188476</v>
      </c>
      <c r="N88" s="4"/>
      <c r="O88" s="4">
        <v>9.102475631846804</v>
      </c>
      <c r="P88" s="4"/>
      <c r="Q88" s="4"/>
      <c r="R88" s="4">
        <v>51.0220724238563</v>
      </c>
      <c r="S88" s="4">
        <v>220.43712520486505</v>
      </c>
      <c r="T88" s="2">
        <v>10972</v>
      </c>
      <c r="V88" s="2">
        <v>6588</v>
      </c>
    </row>
    <row r="89" spans="1:22" ht="12.75">
      <c r="A89" s="1">
        <v>4206</v>
      </c>
      <c r="B89" s="2" t="s">
        <v>107</v>
      </c>
      <c r="C89" s="2" t="s">
        <v>180</v>
      </c>
      <c r="D89" s="4">
        <v>38.033846153846156</v>
      </c>
      <c r="E89" s="4">
        <v>66.07384615384616</v>
      </c>
      <c r="G89" s="2">
        <v>21486</v>
      </c>
      <c r="H89" s="2">
        <v>20833</v>
      </c>
      <c r="I89" s="4">
        <v>75.20938628158845</v>
      </c>
      <c r="J89" s="5">
        <v>1.1743810548977396</v>
      </c>
      <c r="K89" s="4">
        <v>3.7440599049584793</v>
      </c>
      <c r="L89" s="4"/>
      <c r="M89" s="4">
        <v>32.56852109633754</v>
      </c>
      <c r="N89" s="4"/>
      <c r="O89" s="4">
        <v>7.027312436998992</v>
      </c>
      <c r="P89" s="4"/>
      <c r="Q89" s="4"/>
      <c r="R89" s="4">
        <v>57.6538676347389</v>
      </c>
      <c r="S89" s="4">
        <v>214.0665062160994</v>
      </c>
      <c r="T89" s="2">
        <v>5742</v>
      </c>
      <c r="V89" s="2">
        <v>3479</v>
      </c>
    </row>
    <row r="90" spans="1:22" ht="12.75">
      <c r="A90" s="1">
        <v>3509</v>
      </c>
      <c r="B90" s="2" t="s">
        <v>59</v>
      </c>
      <c r="C90" s="2" t="s">
        <v>180</v>
      </c>
      <c r="D90" s="4">
        <v>163.004375</v>
      </c>
      <c r="E90" s="4">
        <v>76.8603125</v>
      </c>
      <c r="G90" s="2">
        <v>66027</v>
      </c>
      <c r="H90" s="2">
        <v>65239</v>
      </c>
      <c r="I90" s="4">
        <v>77.94384707287934</v>
      </c>
      <c r="J90" s="5">
        <v>0.9810390010790813</v>
      </c>
      <c r="K90" s="4">
        <v>0.7357562194392925</v>
      </c>
      <c r="L90" s="4"/>
      <c r="M90" s="4">
        <v>23.17632091233771</v>
      </c>
      <c r="N90" s="4"/>
      <c r="O90" s="4">
        <v>10.643939974555098</v>
      </c>
      <c r="P90" s="4"/>
      <c r="Q90" s="4"/>
      <c r="R90" s="4">
        <v>50.97969012676632</v>
      </c>
      <c r="S90" s="4">
        <v>210.59342053066425</v>
      </c>
      <c r="T90" s="2">
        <v>16390</v>
      </c>
      <c r="V90" s="2">
        <v>9879</v>
      </c>
    </row>
    <row r="91" spans="1:22" ht="12.75">
      <c r="A91" s="1">
        <v>3510</v>
      </c>
      <c r="B91" s="2" t="s">
        <v>60</v>
      </c>
      <c r="C91" s="2" t="s">
        <v>180</v>
      </c>
      <c r="D91" s="4">
        <v>142.9625</v>
      </c>
      <c r="E91" s="4">
        <v>92.27083333333333</v>
      </c>
      <c r="G91" s="2">
        <v>20366</v>
      </c>
      <c r="H91" s="2">
        <v>20562</v>
      </c>
      <c r="I91" s="4">
        <v>65.90384615384616</v>
      </c>
      <c r="J91" s="5">
        <v>0.8699294532627866</v>
      </c>
      <c r="K91" s="4">
        <v>6.03054177609182</v>
      </c>
      <c r="L91" s="4"/>
      <c r="M91" s="4">
        <v>30.595272833381966</v>
      </c>
      <c r="N91" s="4"/>
      <c r="O91" s="4">
        <v>10.971695360373504</v>
      </c>
      <c r="P91" s="4"/>
      <c r="Q91" s="4"/>
      <c r="R91" s="4">
        <v>49.91633114013552</v>
      </c>
      <c r="S91" s="4">
        <v>186.85305626884545</v>
      </c>
      <c r="T91" s="2">
        <v>4325</v>
      </c>
      <c r="V91" s="2">
        <v>2413</v>
      </c>
    </row>
    <row r="92" spans="1:22" ht="12.75">
      <c r="A92" s="1">
        <v>3511</v>
      </c>
      <c r="B92" s="2" t="s">
        <v>61</v>
      </c>
      <c r="C92" s="2" t="s">
        <v>180</v>
      </c>
      <c r="D92" s="4">
        <v>142.9714285714286</v>
      </c>
      <c r="E92" s="4">
        <v>46.49619047619048</v>
      </c>
      <c r="G92" s="2">
        <v>48116</v>
      </c>
      <c r="H92" s="2">
        <v>48384</v>
      </c>
      <c r="I92" s="4">
        <v>90.77673545966229</v>
      </c>
      <c r="J92" s="5">
        <v>0.7992121792824444</v>
      </c>
      <c r="K92" s="4">
        <v>-1.3640873015873014</v>
      </c>
      <c r="L92" s="4"/>
      <c r="M92" s="4">
        <v>52.36441798941799</v>
      </c>
      <c r="N92" s="4"/>
      <c r="O92" s="4">
        <v>7.417741402116403</v>
      </c>
      <c r="P92" s="4"/>
      <c r="Q92" s="4"/>
      <c r="R92" s="4">
        <v>82.30156288968327</v>
      </c>
      <c r="S92" s="4">
        <v>363.98557318535046</v>
      </c>
      <c r="T92" s="2">
        <v>14751</v>
      </c>
      <c r="V92" s="2">
        <v>8566</v>
      </c>
    </row>
    <row r="93" spans="1:22" ht="12.75">
      <c r="A93" s="1">
        <v>4901</v>
      </c>
      <c r="B93" s="2" t="s">
        <v>161</v>
      </c>
      <c r="C93" s="2" t="s">
        <v>179</v>
      </c>
      <c r="D93" s="4">
        <v>-124.84871794871796</v>
      </c>
      <c r="E93" s="4">
        <v>-36.87794871794872</v>
      </c>
      <c r="G93" s="2">
        <v>64004</v>
      </c>
      <c r="H93" s="2">
        <v>61986</v>
      </c>
      <c r="I93" s="4">
        <v>83.42664872139973</v>
      </c>
      <c r="J93" s="5">
        <v>1.200339728217426</v>
      </c>
      <c r="K93" s="4">
        <v>-2.323105217307134</v>
      </c>
      <c r="L93" s="4"/>
      <c r="M93" s="4">
        <v>62.66092343432388</v>
      </c>
      <c r="N93" s="4"/>
      <c r="O93" s="4">
        <v>4.14125770335237</v>
      </c>
      <c r="P93" s="4"/>
      <c r="Q93" s="4"/>
      <c r="R93" s="4">
        <v>75.58222923567277</v>
      </c>
      <c r="S93" s="4">
        <v>341.155078114413</v>
      </c>
      <c r="T93" s="2">
        <v>17327</v>
      </c>
      <c r="V93" s="2">
        <v>13161</v>
      </c>
    </row>
    <row r="94" spans="1:22" ht="12.75">
      <c r="A94" s="1">
        <v>4902</v>
      </c>
      <c r="B94" s="2" t="s">
        <v>162</v>
      </c>
      <c r="C94" s="2" t="s">
        <v>179</v>
      </c>
      <c r="D94" s="4">
        <v>-74.41181818181818</v>
      </c>
      <c r="E94" s="4">
        <v>-51.13181818181818</v>
      </c>
      <c r="G94" s="2">
        <v>24288</v>
      </c>
      <c r="H94" s="2">
        <v>25248</v>
      </c>
      <c r="I94" s="4">
        <v>88.27972027972028</v>
      </c>
      <c r="J94" s="5">
        <v>1.4287239722370528</v>
      </c>
      <c r="K94" s="4">
        <v>2.7724968314321927</v>
      </c>
      <c r="L94" s="4"/>
      <c r="M94" s="4">
        <v>49.94851077313054</v>
      </c>
      <c r="N94" s="4"/>
      <c r="O94" s="4">
        <v>3.7666349809885933</v>
      </c>
      <c r="P94" s="4"/>
      <c r="Q94" s="4"/>
      <c r="R94" s="4">
        <v>73.81583498023716</v>
      </c>
      <c r="S94" s="4">
        <v>358.612222393853</v>
      </c>
      <c r="T94" s="2">
        <v>11767</v>
      </c>
      <c r="V94" s="2">
        <v>6838</v>
      </c>
    </row>
    <row r="95" spans="1:22" ht="12.75">
      <c r="A95" s="1">
        <v>4903</v>
      </c>
      <c r="B95" s="2" t="s">
        <v>163</v>
      </c>
      <c r="C95" s="2" t="s">
        <v>179</v>
      </c>
      <c r="D95" s="4">
        <v>-97.6225</v>
      </c>
      <c r="E95" s="4">
        <v>-62.03</v>
      </c>
      <c r="G95" s="2">
        <v>21360</v>
      </c>
      <c r="H95" s="2">
        <v>22267</v>
      </c>
      <c r="I95" s="4">
        <v>70.46518987341773</v>
      </c>
      <c r="J95" s="5">
        <v>1.392658852560148</v>
      </c>
      <c r="K95" s="4">
        <v>7.275340189518121</v>
      </c>
      <c r="L95" s="4"/>
      <c r="M95" s="4">
        <v>60.08442987380428</v>
      </c>
      <c r="N95" s="4"/>
      <c r="O95" s="4">
        <v>3.9385637939551805</v>
      </c>
      <c r="P95" s="4"/>
      <c r="Q95" s="4"/>
      <c r="R95" s="4">
        <v>72.39864232209737</v>
      </c>
      <c r="S95" s="4">
        <v>350.45403934072846</v>
      </c>
      <c r="T95" s="2">
        <v>11299</v>
      </c>
      <c r="V95" s="2">
        <v>6656</v>
      </c>
    </row>
    <row r="96" spans="1:22" ht="12.75">
      <c r="A96" s="1">
        <v>3701</v>
      </c>
      <c r="B96" s="2" t="s">
        <v>69</v>
      </c>
      <c r="C96" s="2" t="s">
        <v>179</v>
      </c>
      <c r="D96" s="4">
        <v>-32.80375</v>
      </c>
      <c r="E96" s="4">
        <v>-5.23375</v>
      </c>
      <c r="G96" s="2">
        <v>34134</v>
      </c>
      <c r="H96" s="2">
        <v>36310</v>
      </c>
      <c r="I96" s="4">
        <v>57.36176935229068</v>
      </c>
      <c r="J96" s="5">
        <v>1.0088862559241707</v>
      </c>
      <c r="K96" s="4">
        <v>7.546130542550261</v>
      </c>
      <c r="L96" s="4"/>
      <c r="M96" s="4">
        <v>31.085100523271826</v>
      </c>
      <c r="N96" s="4"/>
      <c r="O96" s="4">
        <v>2.621867254199945</v>
      </c>
      <c r="P96" s="4"/>
      <c r="Q96" s="4"/>
      <c r="R96" s="4">
        <v>65.19859963672585</v>
      </c>
      <c r="S96" s="4">
        <v>312.48026565684376</v>
      </c>
      <c r="T96" s="2">
        <v>10478</v>
      </c>
      <c r="V96" s="2">
        <v>7818</v>
      </c>
    </row>
    <row r="97" spans="1:22" ht="12.75">
      <c r="A97" s="1">
        <v>4101</v>
      </c>
      <c r="B97" s="2" t="s">
        <v>95</v>
      </c>
      <c r="C97" s="2" t="s">
        <v>179</v>
      </c>
      <c r="D97" s="4">
        <v>-26.002</v>
      </c>
      <c r="E97" s="4">
        <v>21.249333333333333</v>
      </c>
      <c r="G97" s="2">
        <v>40315</v>
      </c>
      <c r="H97" s="2">
        <v>41542</v>
      </c>
      <c r="I97" s="4">
        <v>178.29184549356222</v>
      </c>
      <c r="J97" s="5">
        <v>1.0626270841805612</v>
      </c>
      <c r="K97" s="4">
        <v>4.862548745847576</v>
      </c>
      <c r="L97" s="4"/>
      <c r="M97" s="4">
        <v>32.17707380482403</v>
      </c>
      <c r="N97" s="4"/>
      <c r="O97" s="4">
        <v>4.097058398728997</v>
      </c>
      <c r="P97" s="4"/>
      <c r="Q97" s="4"/>
      <c r="R97" s="4">
        <v>71.37375666625326</v>
      </c>
      <c r="S97" s="4">
        <v>323.38190460257096</v>
      </c>
      <c r="T97" s="2">
        <v>11523</v>
      </c>
      <c r="V97" s="2">
        <v>8344</v>
      </c>
    </row>
    <row r="98" spans="1:22" ht="12.75">
      <c r="A98" s="1">
        <v>3702</v>
      </c>
      <c r="B98" s="2" t="s">
        <v>70</v>
      </c>
      <c r="C98" s="2" t="s">
        <v>179</v>
      </c>
      <c r="D98" s="4">
        <v>-15.021176470588236</v>
      </c>
      <c r="E98" s="4">
        <v>-49.519411764705886</v>
      </c>
      <c r="G98" s="2">
        <v>109293</v>
      </c>
      <c r="H98" s="2">
        <v>111613</v>
      </c>
      <c r="I98" s="4">
        <v>148.61917443408788</v>
      </c>
      <c r="J98" s="5">
        <v>1.116518458636486</v>
      </c>
      <c r="K98" s="4">
        <v>1.4783224176395224</v>
      </c>
      <c r="L98" s="4"/>
      <c r="M98" s="4">
        <v>57.7101233727254</v>
      </c>
      <c r="N98" s="4"/>
      <c r="O98" s="4">
        <v>3.419852526139428</v>
      </c>
      <c r="P98" s="4"/>
      <c r="Q98" s="4"/>
      <c r="R98" s="4">
        <v>84.40955047441281</v>
      </c>
      <c r="S98" s="4">
        <v>430.6546173922393</v>
      </c>
      <c r="T98" s="2">
        <v>33269</v>
      </c>
      <c r="V98" s="2">
        <v>22364</v>
      </c>
    </row>
    <row r="99" spans="1:22" ht="12.75">
      <c r="A99" s="1">
        <v>3703</v>
      </c>
      <c r="B99" s="2" t="s">
        <v>71</v>
      </c>
      <c r="C99" s="2" t="s">
        <v>179</v>
      </c>
      <c r="D99" s="4">
        <v>-54.258</v>
      </c>
      <c r="E99" s="4">
        <v>-64.15299999999999</v>
      </c>
      <c r="G99" s="2">
        <v>25150</v>
      </c>
      <c r="H99" s="2">
        <v>25309</v>
      </c>
      <c r="I99" s="4">
        <v>52.61746361746362</v>
      </c>
      <c r="J99" s="5">
        <v>0.9474113330615572</v>
      </c>
      <c r="K99" s="4">
        <v>1.1853490853056223</v>
      </c>
      <c r="L99" s="4"/>
      <c r="M99" s="4">
        <v>29.542850369433797</v>
      </c>
      <c r="N99" s="4"/>
      <c r="O99" s="4">
        <v>5.448654628788177</v>
      </c>
      <c r="P99" s="4"/>
      <c r="Q99" s="4"/>
      <c r="R99" s="4">
        <v>57.26294234592445</v>
      </c>
      <c r="S99" s="4">
        <v>258.6810551582441</v>
      </c>
      <c r="T99" s="2">
        <v>6362</v>
      </c>
      <c r="V99" s="2">
        <v>4162</v>
      </c>
    </row>
    <row r="100" spans="1:22" ht="12.75">
      <c r="A100" s="1">
        <v>4102</v>
      </c>
      <c r="B100" s="2" t="s">
        <v>96</v>
      </c>
      <c r="C100" s="2" t="s">
        <v>179</v>
      </c>
      <c r="D100" s="4">
        <v>-29.917777777777776</v>
      </c>
      <c r="E100" s="4">
        <v>29.516666666666666</v>
      </c>
      <c r="G100" s="2">
        <v>55019</v>
      </c>
      <c r="H100" s="2">
        <v>55997</v>
      </c>
      <c r="I100" s="4">
        <v>183.59672131147542</v>
      </c>
      <c r="J100" s="5">
        <v>1.1490622979090321</v>
      </c>
      <c r="K100" s="4">
        <v>3.7859171027019305</v>
      </c>
      <c r="L100" s="4"/>
      <c r="M100" s="4">
        <v>66.50713431076665</v>
      </c>
      <c r="N100" s="4"/>
      <c r="O100" s="4">
        <v>3.8680643605907457</v>
      </c>
      <c r="P100" s="4"/>
      <c r="Q100" s="4"/>
      <c r="R100" s="4">
        <v>78.93046038641197</v>
      </c>
      <c r="S100" s="4">
        <v>365.7439576048717</v>
      </c>
      <c r="T100" s="2">
        <v>18258</v>
      </c>
      <c r="V100" s="2">
        <v>12827</v>
      </c>
    </row>
    <row r="101" spans="1:22" ht="12.75">
      <c r="A101" s="1">
        <v>3704</v>
      </c>
      <c r="B101" s="2" t="s">
        <v>72</v>
      </c>
      <c r="C101" s="2" t="s">
        <v>179</v>
      </c>
      <c r="D101" s="4">
        <v>-28.273076923076925</v>
      </c>
      <c r="E101" s="4">
        <v>-24.313076923076924</v>
      </c>
      <c r="G101" s="2">
        <v>29939</v>
      </c>
      <c r="H101" s="2">
        <v>33532</v>
      </c>
      <c r="I101" s="4">
        <v>88.47493403693932</v>
      </c>
      <c r="J101" s="5">
        <v>1.1310096153846154</v>
      </c>
      <c r="K101" s="4">
        <v>48.610282715018485</v>
      </c>
      <c r="L101" s="4"/>
      <c r="M101" s="4">
        <v>23.795180722891565</v>
      </c>
      <c r="N101" s="4"/>
      <c r="O101" s="4">
        <v>2.868901347966122</v>
      </c>
      <c r="P101" s="4"/>
      <c r="Q101" s="4"/>
      <c r="R101" s="4">
        <v>73.7067704332142</v>
      </c>
      <c r="S101" s="4">
        <v>356.73339869378503</v>
      </c>
      <c r="T101" s="2">
        <v>14584</v>
      </c>
      <c r="V101" s="2">
        <v>8731</v>
      </c>
    </row>
    <row r="102" spans="1:22" ht="12.75">
      <c r="A102" s="1">
        <v>4103</v>
      </c>
      <c r="B102" s="2" t="s">
        <v>97</v>
      </c>
      <c r="C102" s="2" t="s">
        <v>179</v>
      </c>
      <c r="D102" s="4">
        <v>-77.834375</v>
      </c>
      <c r="E102" s="4">
        <v>-1.29375</v>
      </c>
      <c r="G102" s="2">
        <v>21966</v>
      </c>
      <c r="H102" s="2">
        <v>21760</v>
      </c>
      <c r="I102" s="4">
        <v>42.58317025440313</v>
      </c>
      <c r="J102" s="5">
        <v>1.169645238730328</v>
      </c>
      <c r="K102" s="4">
        <v>5.422794117647059</v>
      </c>
      <c r="L102" s="4"/>
      <c r="M102" s="4">
        <v>34.70128676470588</v>
      </c>
      <c r="N102" s="4"/>
      <c r="O102" s="4">
        <v>4.375</v>
      </c>
      <c r="P102" s="4"/>
      <c r="Q102" s="4"/>
      <c r="R102" s="4">
        <v>58.421970317763815</v>
      </c>
      <c r="S102" s="4">
        <v>330.0514407169118</v>
      </c>
      <c r="T102" s="2">
        <v>6461</v>
      </c>
      <c r="V102" s="2">
        <v>4013</v>
      </c>
    </row>
    <row r="103" spans="1:22" ht="12.75">
      <c r="A103" s="1">
        <v>4104</v>
      </c>
      <c r="B103" s="2" t="s">
        <v>98</v>
      </c>
      <c r="C103" s="2" t="s">
        <v>179</v>
      </c>
      <c r="D103" s="4">
        <v>-72.5311111111111</v>
      </c>
      <c r="E103" s="4">
        <v>21.415555555555557</v>
      </c>
      <c r="G103" s="2">
        <v>41061</v>
      </c>
      <c r="H103" s="2">
        <v>41585</v>
      </c>
      <c r="I103" s="4">
        <v>109.72295514511873</v>
      </c>
      <c r="J103" s="5">
        <v>1.1370262390670554</v>
      </c>
      <c r="K103" s="4">
        <v>4.42467235782133</v>
      </c>
      <c r="L103" s="4"/>
      <c r="M103" s="4">
        <v>47.74317662618733</v>
      </c>
      <c r="N103" s="4"/>
      <c r="O103" s="4">
        <v>3.448358783215102</v>
      </c>
      <c r="P103" s="4"/>
      <c r="Q103" s="4"/>
      <c r="R103" s="4">
        <v>77.52239351209177</v>
      </c>
      <c r="S103" s="4">
        <v>409.85613512083694</v>
      </c>
      <c r="T103" s="2">
        <v>13292</v>
      </c>
      <c r="V103" s="2">
        <v>9697</v>
      </c>
    </row>
    <row r="104" spans="1:22" ht="12.75">
      <c r="A104" s="1">
        <v>3705</v>
      </c>
      <c r="B104" s="2" t="s">
        <v>73</v>
      </c>
      <c r="C104" s="2" t="s">
        <v>179</v>
      </c>
      <c r="D104" s="4">
        <v>-63.43125</v>
      </c>
      <c r="E104" s="4">
        <v>-14.99</v>
      </c>
      <c r="G104" s="2">
        <v>28489</v>
      </c>
      <c r="H104" s="2">
        <v>28673</v>
      </c>
      <c r="I104" s="4">
        <v>97.19661016949152</v>
      </c>
      <c r="J104" s="5">
        <v>0.9973942673882542</v>
      </c>
      <c r="K104" s="4">
        <v>1.3601646147944058</v>
      </c>
      <c r="L104" s="4"/>
      <c r="M104" s="4">
        <v>51.90597426150036</v>
      </c>
      <c r="N104" s="4"/>
      <c r="O104" s="4">
        <v>2.6540647996372893</v>
      </c>
      <c r="P104" s="4"/>
      <c r="Q104" s="4"/>
      <c r="R104" s="4">
        <v>77.67032889887325</v>
      </c>
      <c r="S104" s="4">
        <v>459.6752450737628</v>
      </c>
      <c r="T104" s="2">
        <v>9150</v>
      </c>
      <c r="V104" s="2">
        <v>6205</v>
      </c>
    </row>
    <row r="105" spans="1:22" ht="12.75">
      <c r="A105" s="1">
        <v>4105</v>
      </c>
      <c r="B105" s="2" t="s">
        <v>99</v>
      </c>
      <c r="C105" s="2" t="s">
        <v>179</v>
      </c>
      <c r="D105" s="4">
        <v>-59.61833333333333</v>
      </c>
      <c r="E105" s="4">
        <v>3.4433333333333334</v>
      </c>
      <c r="G105" s="2">
        <v>28573</v>
      </c>
      <c r="H105" s="2">
        <v>28902</v>
      </c>
      <c r="I105" s="4">
        <v>145.23618090452263</v>
      </c>
      <c r="J105" s="5">
        <v>1.0227897838899804</v>
      </c>
      <c r="K105" s="4">
        <v>6.677738564805203</v>
      </c>
      <c r="L105" s="4"/>
      <c r="M105" s="4">
        <v>72.77351048370355</v>
      </c>
      <c r="N105" s="4"/>
      <c r="O105" s="4">
        <v>4.681336931700229</v>
      </c>
      <c r="P105" s="4"/>
      <c r="Q105" s="4"/>
      <c r="R105" s="4">
        <v>83.33846638434886</v>
      </c>
      <c r="S105" s="4">
        <v>376.50114500726596</v>
      </c>
      <c r="T105" s="2">
        <v>8864</v>
      </c>
      <c r="V105" s="2">
        <v>6103</v>
      </c>
    </row>
    <row r="106" spans="1:22" ht="12.75">
      <c r="A106" s="1">
        <v>4904</v>
      </c>
      <c r="B106" s="2" t="s">
        <v>164</v>
      </c>
      <c r="C106" s="2" t="s">
        <v>179</v>
      </c>
      <c r="D106" s="4">
        <v>-118.121875</v>
      </c>
      <c r="E106" s="4">
        <v>-15.909791666666665</v>
      </c>
      <c r="G106" s="2">
        <v>65973</v>
      </c>
      <c r="H106" s="2">
        <v>64238</v>
      </c>
      <c r="I106" s="4">
        <v>64.17382617382617</v>
      </c>
      <c r="J106" s="5">
        <v>1.270341454237607</v>
      </c>
      <c r="K106" s="4">
        <v>3.362495719044802</v>
      </c>
      <c r="L106" s="4"/>
      <c r="M106" s="4">
        <v>52.24166381269654</v>
      </c>
      <c r="N106" s="4"/>
      <c r="O106" s="4">
        <v>3.8092717706030697</v>
      </c>
      <c r="P106" s="4"/>
      <c r="Q106" s="4"/>
      <c r="R106" s="4">
        <v>60.80581449987116</v>
      </c>
      <c r="S106" s="4">
        <v>312.18426837697314</v>
      </c>
      <c r="T106" s="2">
        <v>19878</v>
      </c>
      <c r="V106" s="2">
        <v>12548</v>
      </c>
    </row>
    <row r="107" spans="1:22" ht="12.75">
      <c r="A107" s="1">
        <v>3706</v>
      </c>
      <c r="B107" s="2" t="s">
        <v>74</v>
      </c>
      <c r="C107" s="2" t="s">
        <v>179</v>
      </c>
      <c r="D107" s="4">
        <v>-32.975</v>
      </c>
      <c r="E107" s="4">
        <v>-70.2325</v>
      </c>
      <c r="G107" s="2">
        <v>31368</v>
      </c>
      <c r="H107" s="2">
        <v>30702</v>
      </c>
      <c r="I107" s="4">
        <v>46.944954128440365</v>
      </c>
      <c r="J107" s="5">
        <v>0.9740624483727077</v>
      </c>
      <c r="K107" s="4">
        <v>1.6611295681063123</v>
      </c>
      <c r="L107" s="4"/>
      <c r="M107" s="4">
        <v>44.501986841248126</v>
      </c>
      <c r="N107" s="4"/>
      <c r="O107" s="4">
        <v>6.139665168392939</v>
      </c>
      <c r="P107" s="4"/>
      <c r="Q107" s="4"/>
      <c r="R107" s="4">
        <v>54.327435603162456</v>
      </c>
      <c r="S107" s="4">
        <v>262.5179735522116</v>
      </c>
      <c r="T107" s="2">
        <v>7554</v>
      </c>
      <c r="V107" s="2">
        <v>5114</v>
      </c>
    </row>
    <row r="108" spans="1:22" ht="12.75">
      <c r="A108" s="1">
        <v>4905</v>
      </c>
      <c r="B108" s="2" t="s">
        <v>165</v>
      </c>
      <c r="C108" s="2" t="s">
        <v>179</v>
      </c>
      <c r="D108" s="4">
        <v>-136.52380952380952</v>
      </c>
      <c r="E108" s="4">
        <v>-48.17809523809524</v>
      </c>
      <c r="G108" s="2">
        <v>17492</v>
      </c>
      <c r="H108" s="2">
        <v>16980</v>
      </c>
      <c r="I108" s="4">
        <v>55.490196078431374</v>
      </c>
      <c r="J108" s="5">
        <v>1.154632152588556</v>
      </c>
      <c r="K108" s="4">
        <v>5.771495877502945</v>
      </c>
      <c r="L108" s="4"/>
      <c r="M108" s="4">
        <v>40.86572438162544</v>
      </c>
      <c r="N108" s="4"/>
      <c r="O108" s="4">
        <v>4.7114252061248525</v>
      </c>
      <c r="P108" s="4"/>
      <c r="Q108" s="4"/>
      <c r="R108" s="4">
        <v>54.525211525268695</v>
      </c>
      <c r="S108" s="4">
        <v>261.73233698468783</v>
      </c>
      <c r="T108" s="2">
        <v>4807</v>
      </c>
      <c r="V108" s="2">
        <v>3444</v>
      </c>
    </row>
    <row r="109" spans="1:22" ht="12.75">
      <c r="A109" s="1">
        <v>3707</v>
      </c>
      <c r="B109" s="2" t="s">
        <v>75</v>
      </c>
      <c r="C109" s="2" t="s">
        <v>179</v>
      </c>
      <c r="D109" s="4">
        <v>-50.685483870967744</v>
      </c>
      <c r="E109" s="4">
        <v>-34.766451612903225</v>
      </c>
      <c r="G109" s="2">
        <v>162544</v>
      </c>
      <c r="H109" s="2">
        <v>165023</v>
      </c>
      <c r="I109" s="4">
        <v>139.731583403895</v>
      </c>
      <c r="J109" s="5">
        <v>1.0532654854297847</v>
      </c>
      <c r="K109" s="4">
        <v>2.4602631148385377</v>
      </c>
      <c r="L109" s="4"/>
      <c r="M109" s="4">
        <v>68.24745641516637</v>
      </c>
      <c r="N109" s="4"/>
      <c r="O109" s="4">
        <v>3.521933306266399</v>
      </c>
      <c r="P109" s="4"/>
      <c r="Q109" s="4"/>
      <c r="R109" s="4">
        <v>86.13473890146668</v>
      </c>
      <c r="S109" s="4">
        <v>456.65272846209314</v>
      </c>
      <c r="T109" s="2">
        <v>56030</v>
      </c>
      <c r="V109" s="2">
        <v>43656</v>
      </c>
    </row>
    <row r="110" spans="1:22" ht="12.75">
      <c r="A110" s="1">
        <v>4906</v>
      </c>
      <c r="B110" s="2" t="s">
        <v>166</v>
      </c>
      <c r="C110" s="2" t="s">
        <v>179</v>
      </c>
      <c r="D110" s="4">
        <v>-117.86060606060606</v>
      </c>
      <c r="E110" s="4">
        <v>-68.08969696969697</v>
      </c>
      <c r="G110" s="2">
        <v>39947</v>
      </c>
      <c r="H110" s="2">
        <v>38849</v>
      </c>
      <c r="I110" s="4">
        <v>71.94259259259259</v>
      </c>
      <c r="J110" s="5">
        <v>1.1638383215057082</v>
      </c>
      <c r="K110" s="4">
        <v>1.26129372699426</v>
      </c>
      <c r="L110" s="4"/>
      <c r="M110" s="4">
        <v>47.51988468171639</v>
      </c>
      <c r="N110" s="4"/>
      <c r="O110" s="4">
        <v>4.6230276197585525</v>
      </c>
      <c r="P110" s="4"/>
      <c r="Q110" s="4"/>
      <c r="R110" s="4">
        <v>70.0648108744086</v>
      </c>
      <c r="S110" s="4">
        <v>285.1827900074648</v>
      </c>
      <c r="T110" s="2">
        <v>14143</v>
      </c>
      <c r="V110" s="2">
        <v>9399</v>
      </c>
    </row>
    <row r="111" spans="1:22" ht="12.75">
      <c r="A111" s="1">
        <v>4106</v>
      </c>
      <c r="B111" s="2" t="s">
        <v>100</v>
      </c>
      <c r="C111" s="2" t="s">
        <v>179</v>
      </c>
      <c r="D111" s="4">
        <v>-52.58200000000001</v>
      </c>
      <c r="E111" s="4">
        <v>20.503</v>
      </c>
      <c r="G111" s="2">
        <v>39358</v>
      </c>
      <c r="H111" s="2">
        <v>39262</v>
      </c>
      <c r="I111" s="4">
        <v>127.88925081433224</v>
      </c>
      <c r="J111" s="5">
        <v>1.1594225888324874</v>
      </c>
      <c r="K111" s="4">
        <v>4.024247363863277</v>
      </c>
      <c r="L111" s="4"/>
      <c r="M111" s="4">
        <v>61.749274107279305</v>
      </c>
      <c r="N111" s="4"/>
      <c r="O111" s="4">
        <v>4.4521420202740565</v>
      </c>
      <c r="P111" s="4"/>
      <c r="Q111" s="4"/>
      <c r="R111" s="4">
        <v>80.6941917780375</v>
      </c>
      <c r="S111" s="4">
        <v>369.73842542407414</v>
      </c>
      <c r="T111" s="2">
        <v>12972</v>
      </c>
      <c r="V111" s="2">
        <v>9964</v>
      </c>
    </row>
    <row r="112" spans="1:22" ht="12.75">
      <c r="A112" s="1">
        <v>4107</v>
      </c>
      <c r="B112" s="2" t="s">
        <v>101</v>
      </c>
      <c r="C112" s="2" t="s">
        <v>179</v>
      </c>
      <c r="D112" s="4">
        <v>-48.236666666666665</v>
      </c>
      <c r="E112" s="4">
        <v>9.746666666666666</v>
      </c>
      <c r="G112" s="2">
        <v>91363</v>
      </c>
      <c r="H112" s="2">
        <v>91756</v>
      </c>
      <c r="I112" s="4">
        <v>289.4511041009464</v>
      </c>
      <c r="J112" s="5">
        <v>1.1226913834534844</v>
      </c>
      <c r="K112" s="4">
        <v>-1.1007454553380707</v>
      </c>
      <c r="L112" s="4"/>
      <c r="M112" s="4">
        <v>81.37015563014953</v>
      </c>
      <c r="N112" s="4"/>
      <c r="O112" s="4">
        <v>3.697850821744627</v>
      </c>
      <c r="P112" s="4"/>
      <c r="Q112" s="4"/>
      <c r="R112" s="4">
        <v>79.1505642327857</v>
      </c>
      <c r="S112" s="4">
        <v>364.97998063341913</v>
      </c>
      <c r="T112" s="2">
        <v>30302</v>
      </c>
      <c r="V112" s="2">
        <v>20417</v>
      </c>
    </row>
    <row r="113" spans="1:22" ht="12.75">
      <c r="A113" s="1">
        <v>4907</v>
      </c>
      <c r="B113" s="2" t="s">
        <v>167</v>
      </c>
      <c r="C113" s="2" t="s">
        <v>179</v>
      </c>
      <c r="D113" s="4">
        <v>-70.36666666666666</v>
      </c>
      <c r="E113" s="4">
        <v>-34.248333333333335</v>
      </c>
      <c r="G113" s="2">
        <v>38288</v>
      </c>
      <c r="H113" s="2">
        <v>39280</v>
      </c>
      <c r="I113" s="4">
        <v>145.4814814814815</v>
      </c>
      <c r="J113" s="5">
        <v>1.0527275490047105</v>
      </c>
      <c r="K113" s="4">
        <v>6.008146639511201</v>
      </c>
      <c r="L113" s="4"/>
      <c r="M113" s="4">
        <v>57.5356415478615</v>
      </c>
      <c r="N113" s="4"/>
      <c r="O113" s="4">
        <v>3.9460285132382893</v>
      </c>
      <c r="P113" s="4"/>
      <c r="Q113" s="4"/>
      <c r="R113" s="4">
        <v>74.4705913079816</v>
      </c>
      <c r="S113" s="4">
        <v>382.5041625509165</v>
      </c>
      <c r="T113" s="2">
        <v>10475</v>
      </c>
      <c r="V113" s="2">
        <v>7326</v>
      </c>
    </row>
    <row r="114" spans="1:22" ht="12.75">
      <c r="A114" s="1">
        <v>4908</v>
      </c>
      <c r="B114" s="2" t="s">
        <v>168</v>
      </c>
      <c r="C114" s="2" t="s">
        <v>179</v>
      </c>
      <c r="D114" s="4">
        <v>-90.4952380952381</v>
      </c>
      <c r="E114" s="4">
        <v>-46.292857142857144</v>
      </c>
      <c r="G114" s="2">
        <v>83457</v>
      </c>
      <c r="H114" s="2">
        <v>84904</v>
      </c>
      <c r="I114" s="4">
        <v>129.22983257229833</v>
      </c>
      <c r="J114" s="5">
        <v>0.9555761551625784</v>
      </c>
      <c r="K114" s="4">
        <v>-9.057288231414303</v>
      </c>
      <c r="L114" s="4"/>
      <c r="M114" s="4">
        <v>76.2885140864977</v>
      </c>
      <c r="N114" s="4"/>
      <c r="O114" s="4">
        <v>2.9009233958352962</v>
      </c>
      <c r="P114" s="4"/>
      <c r="Q114" s="4"/>
      <c r="R114" s="4">
        <v>89.59190960614448</v>
      </c>
      <c r="S114" s="4">
        <v>465.69407936021867</v>
      </c>
      <c r="T114" s="2">
        <v>29638</v>
      </c>
      <c r="V114" s="2">
        <v>22870</v>
      </c>
    </row>
    <row r="115" spans="1:22" ht="12.75">
      <c r="A115" s="1">
        <v>4909</v>
      </c>
      <c r="B115" s="2" t="s">
        <v>169</v>
      </c>
      <c r="C115" s="2" t="s">
        <v>179</v>
      </c>
      <c r="D115" s="4">
        <v>-76.4675</v>
      </c>
      <c r="E115" s="4">
        <v>-14.918571428571429</v>
      </c>
      <c r="G115" s="2">
        <v>27395</v>
      </c>
      <c r="H115" s="2">
        <v>27015</v>
      </c>
      <c r="I115" s="4">
        <v>52.354651162790695</v>
      </c>
      <c r="J115" s="5">
        <v>1.1412074554294975</v>
      </c>
      <c r="K115" s="4">
        <v>2.146955395150842</v>
      </c>
      <c r="L115" s="4"/>
      <c r="M115" s="4">
        <v>27.977049787155284</v>
      </c>
      <c r="N115" s="4"/>
      <c r="O115" s="4">
        <v>4.282805848602629</v>
      </c>
      <c r="P115" s="4"/>
      <c r="Q115" s="4"/>
      <c r="R115" s="4">
        <v>66.25157875524731</v>
      </c>
      <c r="S115" s="4">
        <v>323.2873156024432</v>
      </c>
      <c r="T115" s="2">
        <v>7544</v>
      </c>
      <c r="V115" s="2">
        <v>5234</v>
      </c>
    </row>
    <row r="116" spans="1:22" ht="12.75">
      <c r="A116" s="1">
        <v>4301</v>
      </c>
      <c r="B116" s="2" t="s">
        <v>108</v>
      </c>
      <c r="C116" s="2" t="s">
        <v>177</v>
      </c>
      <c r="D116" s="4">
        <v>32.23</v>
      </c>
      <c r="E116" s="4">
        <v>19.1975</v>
      </c>
      <c r="G116" s="2">
        <v>36294</v>
      </c>
      <c r="H116" s="2">
        <v>37569</v>
      </c>
      <c r="I116" s="4">
        <v>121.58252427184466</v>
      </c>
      <c r="J116" s="5">
        <v>1.0987028477709855</v>
      </c>
      <c r="K116" s="4">
        <v>13.44193350901009</v>
      </c>
      <c r="L116" s="4"/>
      <c r="M116" s="4">
        <v>36.87614788788629</v>
      </c>
      <c r="N116" s="4"/>
      <c r="O116" s="4">
        <v>2.150709361441614</v>
      </c>
      <c r="P116" s="4"/>
      <c r="Q116" s="4"/>
      <c r="R116" s="4">
        <v>64.74320824378685</v>
      </c>
      <c r="S116" s="4">
        <v>295.16694455535145</v>
      </c>
      <c r="T116" s="2">
        <v>10290</v>
      </c>
      <c r="V116" s="2">
        <v>8075</v>
      </c>
    </row>
    <row r="117" spans="1:22" ht="12.75">
      <c r="A117" s="1">
        <v>4310</v>
      </c>
      <c r="B117" s="2" t="s">
        <v>117</v>
      </c>
      <c r="C117" s="2" t="s">
        <v>177</v>
      </c>
      <c r="D117" s="4">
        <v>-11.8525</v>
      </c>
      <c r="E117" s="4">
        <v>-10.2875</v>
      </c>
      <c r="G117" s="2">
        <v>98418</v>
      </c>
      <c r="H117" s="2">
        <v>122911</v>
      </c>
      <c r="I117" s="4">
        <v>590.9182692307693</v>
      </c>
      <c r="J117" s="5">
        <v>0.9077239189315401</v>
      </c>
      <c r="K117" s="4">
        <v>19.599547640162395</v>
      </c>
      <c r="L117" s="4"/>
      <c r="M117" s="4">
        <v>78.10204131444704</v>
      </c>
      <c r="N117" s="4"/>
      <c r="O117" s="4">
        <v>1.7280796674016157</v>
      </c>
      <c r="P117" s="4"/>
      <c r="Q117" s="4"/>
      <c r="R117" s="4">
        <v>95.22435936515679</v>
      </c>
      <c r="S117" s="4">
        <v>487.19079906599086</v>
      </c>
      <c r="T117" s="2">
        <v>45397</v>
      </c>
      <c r="V117" s="2">
        <v>38930</v>
      </c>
    </row>
    <row r="118" spans="1:22" ht="12.75">
      <c r="A118" s="1">
        <v>3101</v>
      </c>
      <c r="B118" s="2" t="s">
        <v>26</v>
      </c>
      <c r="C118" s="2" t="s">
        <v>177</v>
      </c>
      <c r="D118" s="4">
        <v>0</v>
      </c>
      <c r="E118" s="4">
        <v>0</v>
      </c>
      <c r="G118" s="2">
        <v>1966038</v>
      </c>
      <c r="H118" s="2">
        <v>1797156</v>
      </c>
      <c r="I118" s="4">
        <v>3423.154285714286</v>
      </c>
      <c r="J118" s="5">
        <v>1.7415859913204454</v>
      </c>
      <c r="K118" s="4">
        <v>-10.225044459134322</v>
      </c>
      <c r="L118" s="4"/>
      <c r="M118" s="4">
        <v>100</v>
      </c>
      <c r="N118" s="4"/>
      <c r="O118" s="4">
        <v>1.4919684212166333</v>
      </c>
      <c r="P118" s="4"/>
      <c r="Q118" s="4"/>
      <c r="R118" s="4">
        <v>107.5537156453741</v>
      </c>
      <c r="S118" s="4">
        <v>536.0208432562337</v>
      </c>
      <c r="T118" s="2">
        <v>871522</v>
      </c>
      <c r="V118" s="2">
        <v>559100</v>
      </c>
    </row>
    <row r="119" spans="1:22" ht="12.75">
      <c r="A119" s="1">
        <v>4302</v>
      </c>
      <c r="B119" s="2" t="s">
        <v>109</v>
      </c>
      <c r="C119" s="2" t="s">
        <v>177</v>
      </c>
      <c r="D119" s="4">
        <v>58.34133333333333</v>
      </c>
      <c r="E119" s="4">
        <v>-37.268</v>
      </c>
      <c r="G119" s="2">
        <v>120256</v>
      </c>
      <c r="H119" s="2">
        <v>120216</v>
      </c>
      <c r="I119" s="4">
        <v>97.41977309562398</v>
      </c>
      <c r="J119" s="5">
        <v>1.1244643277607722</v>
      </c>
      <c r="K119" s="4">
        <v>9.075331070739335</v>
      </c>
      <c r="L119" s="4"/>
      <c r="M119" s="4">
        <v>65.70340054568443</v>
      </c>
      <c r="N119" s="4"/>
      <c r="O119" s="4">
        <v>3.6384507885805553</v>
      </c>
      <c r="P119" s="4"/>
      <c r="Q119" s="4"/>
      <c r="R119" s="4">
        <v>59.58270689196381</v>
      </c>
      <c r="S119" s="4">
        <v>260.7176070656152</v>
      </c>
      <c r="T119" s="2">
        <v>34357</v>
      </c>
      <c r="V119" s="2">
        <v>23076</v>
      </c>
    </row>
    <row r="120" spans="1:22" ht="12.75">
      <c r="A120" s="1">
        <v>4303</v>
      </c>
      <c r="B120" s="2" t="s">
        <v>110</v>
      </c>
      <c r="C120" s="2" t="s">
        <v>177</v>
      </c>
      <c r="D120" s="4">
        <v>26.907999999999998</v>
      </c>
      <c r="E120" s="4">
        <v>-34.662</v>
      </c>
      <c r="G120" s="2">
        <v>38950</v>
      </c>
      <c r="H120" s="2">
        <v>41344</v>
      </c>
      <c r="I120" s="4">
        <v>82.85370741482966</v>
      </c>
      <c r="J120" s="5">
        <v>0.923126201153107</v>
      </c>
      <c r="K120" s="4">
        <v>15.963622291021672</v>
      </c>
      <c r="L120" s="4"/>
      <c r="M120" s="4">
        <v>37.83378482972136</v>
      </c>
      <c r="N120" s="4"/>
      <c r="O120" s="4">
        <v>2.6654411764705883</v>
      </c>
      <c r="P120" s="4"/>
      <c r="Q120" s="4"/>
      <c r="R120" s="4">
        <v>63.489935815147625</v>
      </c>
      <c r="S120" s="4">
        <v>256.0485755853328</v>
      </c>
      <c r="T120" s="2">
        <v>13054</v>
      </c>
      <c r="V120" s="2">
        <v>9832</v>
      </c>
    </row>
    <row r="121" spans="1:22" ht="12.75">
      <c r="A121" s="1">
        <v>4311</v>
      </c>
      <c r="B121" s="2" t="s">
        <v>118</v>
      </c>
      <c r="C121" s="2" t="s">
        <v>177</v>
      </c>
      <c r="D121" s="4">
        <v>9.7725</v>
      </c>
      <c r="E121" s="4">
        <v>18.1125</v>
      </c>
      <c r="G121" s="2">
        <v>51407</v>
      </c>
      <c r="H121" s="2">
        <v>60966</v>
      </c>
      <c r="I121" s="4">
        <v>591.9029126213592</v>
      </c>
      <c r="J121" s="5">
        <v>1.0249557869915504</v>
      </c>
      <c r="K121" s="4">
        <v>11.645835383656465</v>
      </c>
      <c r="L121" s="4"/>
      <c r="M121" s="4">
        <v>73.0833579372109</v>
      </c>
      <c r="N121" s="4"/>
      <c r="O121" s="4">
        <v>1.625496178197684</v>
      </c>
      <c r="P121" s="4"/>
      <c r="Q121" s="4"/>
      <c r="R121" s="4">
        <v>89.47781430544478</v>
      </c>
      <c r="S121" s="4">
        <v>450.3258651051405</v>
      </c>
      <c r="T121" s="2">
        <v>21976</v>
      </c>
      <c r="V121" s="2">
        <v>17920</v>
      </c>
    </row>
    <row r="122" spans="1:22" ht="12.75">
      <c r="A122" s="1">
        <v>4304</v>
      </c>
      <c r="B122" s="2" t="s">
        <v>111</v>
      </c>
      <c r="C122" s="2" t="s">
        <v>177</v>
      </c>
      <c r="D122" s="4">
        <v>23.96</v>
      </c>
      <c r="E122" s="4">
        <v>8.882</v>
      </c>
      <c r="G122" s="2">
        <v>95390</v>
      </c>
      <c r="H122" s="2">
        <v>111178</v>
      </c>
      <c r="I122" s="4">
        <v>247.06222222222223</v>
      </c>
      <c r="J122" s="5">
        <v>0.9638773901044747</v>
      </c>
      <c r="K122" s="4">
        <v>15.686556692870893</v>
      </c>
      <c r="L122" s="4"/>
      <c r="M122" s="4">
        <v>46.39766860350069</v>
      </c>
      <c r="N122" s="4"/>
      <c r="O122" s="4">
        <v>2.172192340211193</v>
      </c>
      <c r="P122" s="4"/>
      <c r="Q122" s="4"/>
      <c r="R122" s="4">
        <v>80.53480448684348</v>
      </c>
      <c r="S122" s="4">
        <v>392.28521592401376</v>
      </c>
      <c r="T122" s="2">
        <v>38397</v>
      </c>
      <c r="V122" s="2">
        <v>30344</v>
      </c>
    </row>
    <row r="123" spans="1:22" ht="12.75">
      <c r="A123" s="1">
        <v>4312</v>
      </c>
      <c r="B123" s="2" t="s">
        <v>119</v>
      </c>
      <c r="C123" s="2" t="s">
        <v>177</v>
      </c>
      <c r="D123" s="4">
        <v>16.624000000000002</v>
      </c>
      <c r="E123" s="4">
        <v>-13.822</v>
      </c>
      <c r="G123" s="2">
        <v>85806</v>
      </c>
      <c r="H123" s="2">
        <v>96261</v>
      </c>
      <c r="I123" s="4">
        <v>222.31177829099306</v>
      </c>
      <c r="J123" s="5">
        <v>1.0216542421015264</v>
      </c>
      <c r="K123" s="4">
        <v>14.242528126655655</v>
      </c>
      <c r="L123" s="4"/>
      <c r="M123" s="4">
        <v>54.602590872731426</v>
      </c>
      <c r="N123" s="4"/>
      <c r="O123" s="4">
        <v>2.0693738897372764</v>
      </c>
      <c r="P123" s="4"/>
      <c r="Q123" s="4"/>
      <c r="R123" s="4">
        <v>72.82252989301448</v>
      </c>
      <c r="S123" s="4">
        <v>319.34544306624696</v>
      </c>
      <c r="T123" s="2">
        <v>29491</v>
      </c>
      <c r="V123" s="2">
        <v>23529</v>
      </c>
    </row>
    <row r="124" spans="1:22" ht="12.75">
      <c r="A124" s="1">
        <v>4305</v>
      </c>
      <c r="B124" s="2" t="s">
        <v>112</v>
      </c>
      <c r="C124" s="2" t="s">
        <v>177</v>
      </c>
      <c r="D124" s="4">
        <v>31.05</v>
      </c>
      <c r="E124" s="4">
        <v>-19.116666666666667</v>
      </c>
      <c r="G124" s="2">
        <v>35548</v>
      </c>
      <c r="H124" s="2">
        <v>39829</v>
      </c>
      <c r="I124" s="4">
        <v>168.76694915254237</v>
      </c>
      <c r="J124" s="5">
        <v>0.9259013785790032</v>
      </c>
      <c r="K124" s="4">
        <v>21.74295111602099</v>
      </c>
      <c r="L124" s="4"/>
      <c r="M124" s="4">
        <v>52.58228928670064</v>
      </c>
      <c r="N124" s="4"/>
      <c r="O124" s="4">
        <v>2.204423912224761</v>
      </c>
      <c r="P124" s="4"/>
      <c r="Q124" s="4"/>
      <c r="R124" s="4">
        <v>65.59764262405761</v>
      </c>
      <c r="S124" s="4">
        <v>299.6733136157071</v>
      </c>
      <c r="T124" s="2">
        <v>11453</v>
      </c>
      <c r="V124" s="2">
        <v>7896</v>
      </c>
    </row>
    <row r="125" spans="1:22" ht="12.75">
      <c r="A125" s="1">
        <v>4306</v>
      </c>
      <c r="B125" s="2" t="s">
        <v>113</v>
      </c>
      <c r="C125" s="2" t="s">
        <v>177</v>
      </c>
      <c r="D125" s="4">
        <v>46.40631578947369</v>
      </c>
      <c r="E125" s="4">
        <v>-9.400526315789474</v>
      </c>
      <c r="G125" s="2">
        <v>72339</v>
      </c>
      <c r="H125" s="2">
        <v>77441</v>
      </c>
      <c r="I125" s="4">
        <v>99.41078305519898</v>
      </c>
      <c r="J125" s="5">
        <v>1.0610251657517644</v>
      </c>
      <c r="K125" s="4">
        <v>19.98941129375912</v>
      </c>
      <c r="L125" s="4"/>
      <c r="M125" s="4">
        <v>16.43573817486861</v>
      </c>
      <c r="N125" s="4"/>
      <c r="O125" s="4">
        <v>3.2295554034684466</v>
      </c>
      <c r="P125" s="4"/>
      <c r="Q125" s="4"/>
      <c r="R125" s="4">
        <v>59.41532230193948</v>
      </c>
      <c r="S125" s="4">
        <v>257.99435394687566</v>
      </c>
      <c r="T125" s="2">
        <v>22873</v>
      </c>
      <c r="V125" s="2">
        <v>13954</v>
      </c>
    </row>
    <row r="126" spans="1:22" ht="12.75">
      <c r="A126" s="1">
        <v>4313</v>
      </c>
      <c r="B126" s="2" t="s">
        <v>120</v>
      </c>
      <c r="C126" s="2" t="s">
        <v>177</v>
      </c>
      <c r="D126" s="4">
        <v>-15.059444444444445</v>
      </c>
      <c r="E126" s="4">
        <v>9.11</v>
      </c>
      <c r="G126" s="2">
        <v>67169</v>
      </c>
      <c r="H126" s="2">
        <v>82251</v>
      </c>
      <c r="I126" s="4">
        <v>216.45</v>
      </c>
      <c r="J126" s="5">
        <v>0.9549772544822049</v>
      </c>
      <c r="K126" s="4">
        <v>19.598545914335386</v>
      </c>
      <c r="L126" s="4"/>
      <c r="M126" s="4">
        <v>31.051294209188946</v>
      </c>
      <c r="N126" s="4"/>
      <c r="O126" s="4">
        <v>1.227948596369649</v>
      </c>
      <c r="P126" s="4"/>
      <c r="Q126" s="4"/>
      <c r="R126" s="4">
        <v>83.80680075630127</v>
      </c>
      <c r="S126" s="4">
        <v>453.2069160010213</v>
      </c>
      <c r="T126" s="2">
        <v>29662</v>
      </c>
      <c r="V126" s="2">
        <v>23409</v>
      </c>
    </row>
    <row r="127" spans="1:22" ht="12.75">
      <c r="A127" s="1">
        <v>4307</v>
      </c>
      <c r="B127" s="2" t="s">
        <v>114</v>
      </c>
      <c r="C127" s="2" t="s">
        <v>177</v>
      </c>
      <c r="D127" s="4">
        <v>-3.6744999999999997</v>
      </c>
      <c r="E127" s="4">
        <v>-28.555</v>
      </c>
      <c r="G127" s="2">
        <v>100676</v>
      </c>
      <c r="H127" s="2">
        <v>116948</v>
      </c>
      <c r="I127" s="4">
        <v>186.22292993630575</v>
      </c>
      <c r="J127" s="5">
        <v>1.015193437211786</v>
      </c>
      <c r="K127" s="4">
        <v>26.704176215069943</v>
      </c>
      <c r="L127" s="4"/>
      <c r="M127" s="4">
        <v>49.08933885145535</v>
      </c>
      <c r="N127" s="4"/>
      <c r="O127" s="4">
        <v>2.2052536169921675</v>
      </c>
      <c r="P127" s="4"/>
      <c r="Q127" s="4"/>
      <c r="R127" s="4">
        <v>75.49439787039613</v>
      </c>
      <c r="S127" s="4">
        <v>315.3436152392517</v>
      </c>
      <c r="T127" s="2">
        <v>36477</v>
      </c>
      <c r="V127" s="2">
        <v>31641</v>
      </c>
    </row>
    <row r="128" spans="1:22" ht="12.75">
      <c r="A128" s="1">
        <v>4314</v>
      </c>
      <c r="B128" s="2" t="s">
        <v>121</v>
      </c>
      <c r="C128" s="2" t="s">
        <v>177</v>
      </c>
      <c r="D128" s="4">
        <v>-2.047857142857143</v>
      </c>
      <c r="E128" s="4">
        <v>24.50714285714286</v>
      </c>
      <c r="G128" s="2">
        <v>56377</v>
      </c>
      <c r="H128" s="2">
        <v>67483</v>
      </c>
      <c r="I128" s="4">
        <v>196.74344023323616</v>
      </c>
      <c r="J128" s="5">
        <v>0.9931943853679286</v>
      </c>
      <c r="K128" s="4">
        <v>22.5241912778033</v>
      </c>
      <c r="L128" s="4"/>
      <c r="M128" s="4">
        <v>56.42902656965458</v>
      </c>
      <c r="N128" s="4"/>
      <c r="O128" s="4">
        <v>1.9723485914971177</v>
      </c>
      <c r="P128" s="4"/>
      <c r="Q128" s="4"/>
      <c r="R128" s="4">
        <v>82.80949678060202</v>
      </c>
      <c r="S128" s="4">
        <v>435.1548440199754</v>
      </c>
      <c r="T128" s="2">
        <v>28878</v>
      </c>
      <c r="V128" s="2">
        <v>19824</v>
      </c>
    </row>
    <row r="129" spans="1:22" ht="12.75">
      <c r="A129" s="1">
        <v>4308</v>
      </c>
      <c r="B129" s="2" t="s">
        <v>115</v>
      </c>
      <c r="C129" s="2" t="s">
        <v>177</v>
      </c>
      <c r="D129" s="4">
        <v>-14.418461538461539</v>
      </c>
      <c r="E129" s="4">
        <v>48.16615384615385</v>
      </c>
      <c r="G129" s="2">
        <v>12999</v>
      </c>
      <c r="H129" s="2">
        <v>12617</v>
      </c>
      <c r="I129" s="4">
        <v>40.05396825396826</v>
      </c>
      <c r="J129" s="5">
        <v>1.366933584550165</v>
      </c>
      <c r="K129" s="4">
        <v>11.175398272172467</v>
      </c>
      <c r="L129" s="4"/>
      <c r="M129" s="4">
        <v>22.32701910121265</v>
      </c>
      <c r="N129" s="4"/>
      <c r="O129" s="4">
        <v>3.075215978441785</v>
      </c>
      <c r="P129" s="4"/>
      <c r="Q129" s="4"/>
      <c r="R129" s="4">
        <v>61.859989229940766</v>
      </c>
      <c r="S129" s="4">
        <v>310.85123848775464</v>
      </c>
      <c r="T129" s="2">
        <v>4167</v>
      </c>
      <c r="V129" s="2">
        <v>2095</v>
      </c>
    </row>
    <row r="130" spans="1:22" ht="12.75">
      <c r="A130" s="1">
        <v>4309</v>
      </c>
      <c r="B130" s="2" t="s">
        <v>116</v>
      </c>
      <c r="C130" s="2" t="s">
        <v>177</v>
      </c>
      <c r="D130" s="4">
        <v>12.1005</v>
      </c>
      <c r="E130" s="4">
        <v>31.267000000000003</v>
      </c>
      <c r="G130" s="2">
        <v>69716</v>
      </c>
      <c r="H130" s="2">
        <v>74389</v>
      </c>
      <c r="I130" s="4">
        <v>155.9517819706499</v>
      </c>
      <c r="J130" s="5">
        <v>1.0773993808049536</v>
      </c>
      <c r="K130" s="4">
        <v>10.84837812042103</v>
      </c>
      <c r="L130" s="4"/>
      <c r="M130" s="4">
        <v>53.45682829450591</v>
      </c>
      <c r="N130" s="4"/>
      <c r="O130" s="4">
        <v>2.5057468174057993</v>
      </c>
      <c r="P130" s="4"/>
      <c r="Q130" s="4"/>
      <c r="R130" s="4">
        <v>77.80304377761203</v>
      </c>
      <c r="S130" s="4">
        <v>381.65356740915996</v>
      </c>
      <c r="T130" s="2">
        <v>24997</v>
      </c>
      <c r="V130" s="2">
        <v>17754</v>
      </c>
    </row>
    <row r="131" spans="1:22" ht="12.75">
      <c r="A131" s="1">
        <v>4801</v>
      </c>
      <c r="B131" s="2" t="s">
        <v>152</v>
      </c>
      <c r="C131" s="2" t="s">
        <v>183</v>
      </c>
      <c r="D131" s="4">
        <v>-144.47821428571427</v>
      </c>
      <c r="E131" s="4">
        <v>-26.775</v>
      </c>
      <c r="G131" s="2">
        <v>29503</v>
      </c>
      <c r="H131" s="2">
        <v>27933</v>
      </c>
      <c r="I131" s="4">
        <v>58.93037974683544</v>
      </c>
      <c r="J131" s="5">
        <v>1.333111849390919</v>
      </c>
      <c r="K131" s="4">
        <v>-0.859198797121684</v>
      </c>
      <c r="L131" s="4"/>
      <c r="M131" s="4">
        <v>43.38237926466903</v>
      </c>
      <c r="N131" s="4"/>
      <c r="O131" s="4">
        <v>3.2219954892063156</v>
      </c>
      <c r="P131" s="4"/>
      <c r="Q131" s="4"/>
      <c r="R131" s="4">
        <v>59.44883571162255</v>
      </c>
      <c r="S131" s="4">
        <v>343.34401682597644</v>
      </c>
      <c r="T131" s="2">
        <v>9171</v>
      </c>
      <c r="V131" s="2">
        <v>5671</v>
      </c>
    </row>
    <row r="132" spans="1:22" ht="12.75">
      <c r="A132" s="1">
        <v>4802</v>
      </c>
      <c r="B132" s="2" t="s">
        <v>153</v>
      </c>
      <c r="C132" s="2" t="s">
        <v>183</v>
      </c>
      <c r="D132" s="4">
        <v>-168.11470588235292</v>
      </c>
      <c r="E132" s="4">
        <v>-9.231176470588236</v>
      </c>
      <c r="G132" s="2">
        <v>11697</v>
      </c>
      <c r="H132" s="2">
        <v>11461</v>
      </c>
      <c r="I132" s="4">
        <v>58.17766497461929</v>
      </c>
      <c r="J132" s="5">
        <v>1.3719052744886975</v>
      </c>
      <c r="K132" s="4">
        <v>23.55815373876625</v>
      </c>
      <c r="L132" s="4"/>
      <c r="M132" s="4">
        <v>29.753075647849226</v>
      </c>
      <c r="N132" s="4"/>
      <c r="O132" s="4">
        <v>3.5337230608149377</v>
      </c>
      <c r="P132" s="4"/>
      <c r="Q132" s="4"/>
      <c r="R132" s="4">
        <v>59.62024450713858</v>
      </c>
      <c r="S132" s="4">
        <v>319.2490574993456</v>
      </c>
      <c r="T132" s="2">
        <v>3852</v>
      </c>
      <c r="V132" s="2">
        <v>2714</v>
      </c>
    </row>
    <row r="133" spans="1:22" ht="12.75">
      <c r="A133" s="1">
        <v>3801</v>
      </c>
      <c r="B133" s="2" t="s">
        <v>76</v>
      </c>
      <c r="C133" s="2" t="s">
        <v>183</v>
      </c>
      <c r="D133" s="4">
        <v>-132.87864864864866</v>
      </c>
      <c r="E133" s="4">
        <v>11.494594594594595</v>
      </c>
      <c r="G133" s="2">
        <v>38985</v>
      </c>
      <c r="H133" s="2">
        <v>37564</v>
      </c>
      <c r="I133" s="4">
        <v>59.342812006319114</v>
      </c>
      <c r="J133" s="5">
        <v>1.4063133018230924</v>
      </c>
      <c r="K133" s="4">
        <v>2.6887445426472154</v>
      </c>
      <c r="L133" s="4"/>
      <c r="M133" s="4">
        <v>29.104994143328717</v>
      </c>
      <c r="N133" s="4"/>
      <c r="O133" s="4">
        <v>2.771270365243318</v>
      </c>
      <c r="P133" s="4"/>
      <c r="Q133" s="4"/>
      <c r="R133" s="4">
        <v>59.13648839297166</v>
      </c>
      <c r="S133" s="4">
        <v>311.7576920721967</v>
      </c>
      <c r="T133" s="2">
        <v>11879</v>
      </c>
      <c r="V133" s="2">
        <v>8047</v>
      </c>
    </row>
    <row r="134" spans="1:22" ht="12.75">
      <c r="A134" s="1">
        <v>3802</v>
      </c>
      <c r="B134" s="2" t="s">
        <v>77</v>
      </c>
      <c r="C134" s="2" t="s">
        <v>183</v>
      </c>
      <c r="D134" s="4">
        <v>-107.39862068965517</v>
      </c>
      <c r="E134" s="4">
        <v>22.271034482758623</v>
      </c>
      <c r="G134" s="2">
        <v>170267</v>
      </c>
      <c r="H134" s="2">
        <v>174302</v>
      </c>
      <c r="I134" s="4">
        <v>239.75515818431913</v>
      </c>
      <c r="J134" s="5">
        <v>1.1627533906956395</v>
      </c>
      <c r="K134" s="4">
        <v>0.9753186997280583</v>
      </c>
      <c r="L134" s="4"/>
      <c r="M134" s="4">
        <v>74.027836743124</v>
      </c>
      <c r="N134" s="4"/>
      <c r="O134" s="4">
        <v>2.614427832153389</v>
      </c>
      <c r="P134" s="4"/>
      <c r="Q134" s="4"/>
      <c r="R134" s="4">
        <v>84.7823242319416</v>
      </c>
      <c r="S134" s="4">
        <v>469.0681206641347</v>
      </c>
      <c r="T134" s="2">
        <v>62117</v>
      </c>
      <c r="V134" s="2">
        <v>46353</v>
      </c>
    </row>
    <row r="135" spans="1:22" ht="12.75">
      <c r="A135" s="1">
        <v>3803</v>
      </c>
      <c r="B135" s="2" t="s">
        <v>78</v>
      </c>
      <c r="C135" s="2" t="s">
        <v>183</v>
      </c>
      <c r="D135" s="4">
        <v>-149.19736842105263</v>
      </c>
      <c r="E135" s="4">
        <v>6.226842105263158</v>
      </c>
      <c r="G135" s="2">
        <v>27810</v>
      </c>
      <c r="H135" s="2">
        <v>26456</v>
      </c>
      <c r="I135" s="4">
        <v>69.0757180156658</v>
      </c>
      <c r="J135" s="5">
        <v>1.414816662509354</v>
      </c>
      <c r="K135" s="4">
        <v>-1.7765346235258541</v>
      </c>
      <c r="L135" s="4"/>
      <c r="M135" s="4">
        <v>41.506652555185966</v>
      </c>
      <c r="N135" s="4"/>
      <c r="O135" s="4">
        <v>3.3413970365890533</v>
      </c>
      <c r="P135" s="4"/>
      <c r="Q135" s="4"/>
      <c r="R135" s="4">
        <v>61.947069399496584</v>
      </c>
      <c r="S135" s="4">
        <v>320.17729751285157</v>
      </c>
      <c r="T135" s="2">
        <v>8314</v>
      </c>
      <c r="V135" s="2">
        <v>6129</v>
      </c>
    </row>
    <row r="136" spans="1:22" ht="12.75">
      <c r="A136" s="1">
        <v>5001</v>
      </c>
      <c r="B136" s="2" t="s">
        <v>170</v>
      </c>
      <c r="C136" s="2" t="s">
        <v>183</v>
      </c>
      <c r="D136" s="4">
        <v>-142.37259259259258</v>
      </c>
      <c r="E136" s="4">
        <v>-77.26074074074074</v>
      </c>
      <c r="G136" s="2">
        <v>46792</v>
      </c>
      <c r="H136" s="2">
        <v>47654</v>
      </c>
      <c r="I136" s="4">
        <v>94.36435643564356</v>
      </c>
      <c r="J136" s="5">
        <v>1.3749482115729872</v>
      </c>
      <c r="K136" s="4">
        <v>4.658580601838251</v>
      </c>
      <c r="L136" s="4"/>
      <c r="M136" s="4">
        <v>55.74138582280605</v>
      </c>
      <c r="N136" s="4"/>
      <c r="O136" s="4">
        <v>3.3554371091618753</v>
      </c>
      <c r="P136" s="4"/>
      <c r="Q136" s="4"/>
      <c r="R136" s="4">
        <v>69.5091896050607</v>
      </c>
      <c r="S136" s="4">
        <v>301.9723550803711</v>
      </c>
      <c r="T136" s="2">
        <v>18512</v>
      </c>
      <c r="V136" s="2">
        <v>13547</v>
      </c>
    </row>
    <row r="137" spans="1:22" ht="12.75">
      <c r="A137" s="1">
        <v>4803</v>
      </c>
      <c r="B137" s="2" t="s">
        <v>154</v>
      </c>
      <c r="C137" s="2" t="s">
        <v>183</v>
      </c>
      <c r="D137" s="4">
        <v>-185.1196</v>
      </c>
      <c r="E137" s="4">
        <v>-50.4352</v>
      </c>
      <c r="G137" s="2">
        <v>22786</v>
      </c>
      <c r="H137" s="2">
        <v>22612</v>
      </c>
      <c r="I137" s="4">
        <v>68.31419939577039</v>
      </c>
      <c r="J137" s="5">
        <v>1.1540095592140203</v>
      </c>
      <c r="K137" s="4">
        <v>0.8402618078896161</v>
      </c>
      <c r="L137" s="4"/>
      <c r="M137" s="4">
        <v>55.43516716787546</v>
      </c>
      <c r="N137" s="4"/>
      <c r="O137" s="4">
        <v>2.58712188218645</v>
      </c>
      <c r="P137" s="4"/>
      <c r="Q137" s="4"/>
      <c r="R137" s="4">
        <v>66.6966997279031</v>
      </c>
      <c r="S137" s="4">
        <v>410.66865505041574</v>
      </c>
      <c r="T137" s="2">
        <v>7202</v>
      </c>
      <c r="V137" s="2">
        <v>5161</v>
      </c>
    </row>
    <row r="138" spans="1:22" ht="12.75">
      <c r="A138" s="1">
        <v>4804</v>
      </c>
      <c r="B138" s="2" t="s">
        <v>155</v>
      </c>
      <c r="C138" s="2" t="s">
        <v>183</v>
      </c>
      <c r="D138" s="4">
        <v>-186.42866666666666</v>
      </c>
      <c r="E138" s="4">
        <v>-11.392666666666665</v>
      </c>
      <c r="G138" s="2">
        <v>17160</v>
      </c>
      <c r="H138" s="2">
        <v>17548</v>
      </c>
      <c r="I138" s="4">
        <v>94.85405405405406</v>
      </c>
      <c r="J138" s="5">
        <v>1.176076217360621</v>
      </c>
      <c r="K138" s="4">
        <v>7.579211306131753</v>
      </c>
      <c r="L138" s="4"/>
      <c r="M138" s="4">
        <v>65.19261454296786</v>
      </c>
      <c r="N138" s="4"/>
      <c r="O138" s="4">
        <v>2.9633006610439936</v>
      </c>
      <c r="P138" s="4"/>
      <c r="Q138" s="4"/>
      <c r="R138" s="4">
        <v>66.16270396270396</v>
      </c>
      <c r="S138" s="4">
        <v>355.74769324139504</v>
      </c>
      <c r="T138" s="2">
        <v>5746</v>
      </c>
      <c r="V138" s="2">
        <v>3987</v>
      </c>
    </row>
    <row r="139" spans="1:22" ht="12.75">
      <c r="A139" s="1">
        <v>5002</v>
      </c>
      <c r="B139" s="2" t="s">
        <v>171</v>
      </c>
      <c r="C139" s="2" t="s">
        <v>183</v>
      </c>
      <c r="D139" s="4">
        <v>-190.3435294117647</v>
      </c>
      <c r="E139" s="4">
        <v>-89.46686274509804</v>
      </c>
      <c r="G139" s="2">
        <v>27018</v>
      </c>
      <c r="H139" s="2">
        <v>24457</v>
      </c>
      <c r="I139" s="4">
        <v>36.88838612368024</v>
      </c>
      <c r="J139" s="5">
        <v>1.6349778270509978</v>
      </c>
      <c r="K139" s="4">
        <v>0.5724332501942184</v>
      </c>
      <c r="L139" s="4"/>
      <c r="M139" s="4">
        <v>36.28409044445353</v>
      </c>
      <c r="N139" s="4"/>
      <c r="O139" s="4">
        <v>3.8312139673713044</v>
      </c>
      <c r="P139" s="4"/>
      <c r="Q139" s="4"/>
      <c r="R139" s="4">
        <v>61.67517950995632</v>
      </c>
      <c r="S139" s="4">
        <v>303.3932471684999</v>
      </c>
      <c r="T139" s="2">
        <v>7782</v>
      </c>
      <c r="V139" s="2">
        <v>5611</v>
      </c>
    </row>
    <row r="140" spans="1:22" ht="12.75">
      <c r="A140" s="1">
        <v>5003</v>
      </c>
      <c r="B140" s="2" t="s">
        <v>172</v>
      </c>
      <c r="C140" s="2" t="s">
        <v>183</v>
      </c>
      <c r="D140" s="4">
        <v>-176.0625</v>
      </c>
      <c r="E140" s="4">
        <v>-107.95857142857143</v>
      </c>
      <c r="G140" s="2">
        <v>21240</v>
      </c>
      <c r="H140" s="2">
        <v>19512</v>
      </c>
      <c r="I140" s="4">
        <v>48.2970297029703</v>
      </c>
      <c r="J140" s="5">
        <v>1.54312047399605</v>
      </c>
      <c r="K140" s="4">
        <v>3.5362853628536284</v>
      </c>
      <c r="L140" s="4"/>
      <c r="M140" s="4">
        <v>24.261992619926197</v>
      </c>
      <c r="N140" s="4"/>
      <c r="O140" s="4">
        <v>5.0584255842558425</v>
      </c>
      <c r="P140" s="4"/>
      <c r="Q140" s="4"/>
      <c r="R140" s="4">
        <v>56.02777777777778</v>
      </c>
      <c r="S140" s="4">
        <v>248.65902521525217</v>
      </c>
      <c r="T140" s="2">
        <v>5034</v>
      </c>
      <c r="V140" s="2">
        <v>3761</v>
      </c>
    </row>
    <row r="141" spans="1:22" ht="12.75">
      <c r="A141" s="1">
        <v>3804</v>
      </c>
      <c r="B141" s="2" t="s">
        <v>79</v>
      </c>
      <c r="C141" s="2" t="s">
        <v>183</v>
      </c>
      <c r="D141" s="4">
        <v>-129.2224</v>
      </c>
      <c r="E141" s="4">
        <v>42.99</v>
      </c>
      <c r="G141" s="2">
        <v>72770</v>
      </c>
      <c r="H141" s="2">
        <v>73145</v>
      </c>
      <c r="I141" s="4">
        <v>78.56605800214822</v>
      </c>
      <c r="J141" s="5">
        <v>1.0395715804104324</v>
      </c>
      <c r="K141" s="4">
        <v>1.8593205277189144</v>
      </c>
      <c r="L141" s="4"/>
      <c r="M141" s="4">
        <v>41.61049969239182</v>
      </c>
      <c r="N141" s="4"/>
      <c r="O141" s="4">
        <v>2.149155786451569</v>
      </c>
      <c r="P141" s="4"/>
      <c r="Q141" s="4"/>
      <c r="R141" s="4">
        <v>69.32422701662773</v>
      </c>
      <c r="S141" s="4">
        <v>372.5471081823776</v>
      </c>
      <c r="T141" s="2">
        <v>24080</v>
      </c>
      <c r="V141" s="2">
        <v>17525</v>
      </c>
    </row>
    <row r="142" spans="1:22" ht="12.75">
      <c r="A142" s="1">
        <v>5004</v>
      </c>
      <c r="B142" s="2" t="s">
        <v>173</v>
      </c>
      <c r="C142" s="2" t="s">
        <v>183</v>
      </c>
      <c r="D142" s="4">
        <v>-155.941875</v>
      </c>
      <c r="E142" s="4">
        <v>-105.09958333333333</v>
      </c>
      <c r="G142" s="2">
        <v>88887</v>
      </c>
      <c r="H142" s="2">
        <v>85840</v>
      </c>
      <c r="I142" s="4">
        <v>96.12541993281074</v>
      </c>
      <c r="J142" s="5">
        <v>1.2778325870835547</v>
      </c>
      <c r="K142" s="4">
        <v>-1.0368126747437092</v>
      </c>
      <c r="L142" s="4"/>
      <c r="M142" s="4">
        <v>64.93010251630942</v>
      </c>
      <c r="N142" s="4"/>
      <c r="O142" s="4">
        <v>4.705265610438024</v>
      </c>
      <c r="P142" s="4"/>
      <c r="Q142" s="4"/>
      <c r="R142" s="4">
        <v>69.11497744327067</v>
      </c>
      <c r="S142" s="4">
        <v>346.4309227399814</v>
      </c>
      <c r="T142" s="2">
        <v>24699</v>
      </c>
      <c r="V142" s="2">
        <v>19352</v>
      </c>
    </row>
    <row r="143" spans="1:22" ht="12.75">
      <c r="A143" s="1">
        <v>4805</v>
      </c>
      <c r="B143" s="2" t="s">
        <v>156</v>
      </c>
      <c r="C143" s="2" t="s">
        <v>183</v>
      </c>
      <c r="D143" s="4">
        <v>-197.03863636363639</v>
      </c>
      <c r="E143" s="4">
        <v>-67.8059090909091</v>
      </c>
      <c r="G143" s="2">
        <v>8532</v>
      </c>
      <c r="H143" s="2">
        <v>7690</v>
      </c>
      <c r="I143" s="4">
        <v>25.21311475409836</v>
      </c>
      <c r="J143" s="5">
        <v>1.9212233549582947</v>
      </c>
      <c r="K143" s="4">
        <v>7.672301690507152</v>
      </c>
      <c r="L143" s="4"/>
      <c r="M143" s="4">
        <v>0</v>
      </c>
      <c r="N143" s="4"/>
      <c r="O143" s="4">
        <v>4.9284785435630685</v>
      </c>
      <c r="P143" s="4"/>
      <c r="Q143" s="4"/>
      <c r="R143" s="4">
        <v>50.23124706985467</v>
      </c>
      <c r="S143" s="4">
        <v>270.4310988296489</v>
      </c>
      <c r="T143" s="2">
        <v>2597</v>
      </c>
      <c r="V143" s="2">
        <v>1899</v>
      </c>
    </row>
    <row r="144" spans="1:22" ht="12.75">
      <c r="A144" s="1">
        <v>4806</v>
      </c>
      <c r="B144" s="2" t="s">
        <v>157</v>
      </c>
      <c r="C144" s="2" t="s">
        <v>183</v>
      </c>
      <c r="D144" s="4">
        <v>-159.62</v>
      </c>
      <c r="E144" s="4">
        <v>-23.89516129032258</v>
      </c>
      <c r="G144" s="2">
        <v>39582</v>
      </c>
      <c r="H144" s="2">
        <v>37924</v>
      </c>
      <c r="I144" s="4">
        <v>64.27796610169491</v>
      </c>
      <c r="J144" s="5">
        <v>1.3055649813369528</v>
      </c>
      <c r="K144" s="4">
        <v>3.4015399219491615</v>
      </c>
      <c r="L144" s="4"/>
      <c r="M144" s="4">
        <v>49.97099462082059</v>
      </c>
      <c r="N144" s="4"/>
      <c r="O144" s="4">
        <v>2.768695285307457</v>
      </c>
      <c r="P144" s="4"/>
      <c r="Q144" s="4"/>
      <c r="R144" s="4">
        <v>68.97617603961396</v>
      </c>
      <c r="S144" s="4">
        <v>393.7741165752558</v>
      </c>
      <c r="T144" s="2">
        <v>13159</v>
      </c>
      <c r="V144" s="2">
        <v>8392</v>
      </c>
    </row>
    <row r="145" spans="1:22" ht="12.75">
      <c r="A145" s="1">
        <v>3805</v>
      </c>
      <c r="B145" s="2" t="s">
        <v>80</v>
      </c>
      <c r="C145" s="2" t="s">
        <v>183</v>
      </c>
      <c r="D145" s="4">
        <v>-170.54051282051282</v>
      </c>
      <c r="E145" s="4">
        <v>8.943589743589744</v>
      </c>
      <c r="G145" s="2">
        <v>90593</v>
      </c>
      <c r="H145" s="2">
        <v>91988</v>
      </c>
      <c r="I145" s="4">
        <v>107.33722287047841</v>
      </c>
      <c r="J145" s="5">
        <v>1.3198748933750355</v>
      </c>
      <c r="K145" s="4">
        <v>4.90281341044484</v>
      </c>
      <c r="L145" s="4"/>
      <c r="M145" s="4">
        <v>62.77557942340305</v>
      </c>
      <c r="N145" s="4"/>
      <c r="O145" s="4">
        <v>1.723050832717311</v>
      </c>
      <c r="P145" s="4"/>
      <c r="Q145" s="4"/>
      <c r="R145" s="4">
        <v>74.49993928890753</v>
      </c>
      <c r="S145" s="4">
        <v>370.8126579445145</v>
      </c>
      <c r="T145" s="2">
        <v>34902</v>
      </c>
      <c r="V145" s="2">
        <v>24281</v>
      </c>
    </row>
    <row r="146" spans="1:22" ht="12.75">
      <c r="A146" s="1">
        <v>4807</v>
      </c>
      <c r="B146" s="2" t="s">
        <v>158</v>
      </c>
      <c r="C146" s="2" t="s">
        <v>183</v>
      </c>
      <c r="D146" s="4">
        <v>-207.5593333333333</v>
      </c>
      <c r="E146" s="4">
        <v>-57.81733333333333</v>
      </c>
      <c r="G146" s="2">
        <v>15999</v>
      </c>
      <c r="H146" s="2">
        <v>15546</v>
      </c>
      <c r="I146" s="4">
        <v>66.72103004291846</v>
      </c>
      <c r="J146" s="5">
        <v>1.403411513859275</v>
      </c>
      <c r="K146" s="4">
        <v>4.8887173549466105</v>
      </c>
      <c r="L146" s="4"/>
      <c r="M146" s="4">
        <v>57.969895793130064</v>
      </c>
      <c r="N146" s="4"/>
      <c r="O146" s="4">
        <v>3.4992924224880997</v>
      </c>
      <c r="P146" s="4"/>
      <c r="Q146" s="4"/>
      <c r="R146" s="4">
        <v>58.519407462966434</v>
      </c>
      <c r="S146" s="4">
        <v>390.58360639392765</v>
      </c>
      <c r="T146" s="2">
        <v>4750</v>
      </c>
      <c r="V146" s="2">
        <v>3459</v>
      </c>
    </row>
    <row r="147" spans="1:22" ht="12.75">
      <c r="A147" s="1">
        <v>4808</v>
      </c>
      <c r="B147" s="2" t="s">
        <v>159</v>
      </c>
      <c r="C147" s="2" t="s">
        <v>183</v>
      </c>
      <c r="D147" s="4">
        <v>-181.2065</v>
      </c>
      <c r="E147" s="4">
        <v>-28.4475</v>
      </c>
      <c r="G147" s="2">
        <v>115258</v>
      </c>
      <c r="H147" s="2">
        <v>115333</v>
      </c>
      <c r="I147" s="4">
        <v>178.53405572755418</v>
      </c>
      <c r="J147" s="5">
        <v>1.1720483523762213</v>
      </c>
      <c r="K147" s="4">
        <v>-2.6271752230497776</v>
      </c>
      <c r="L147" s="4"/>
      <c r="M147" s="4">
        <v>72.04356081953995</v>
      </c>
      <c r="N147" s="4"/>
      <c r="O147" s="4">
        <v>2.587290714713048</v>
      </c>
      <c r="P147" s="4"/>
      <c r="Q147" s="4"/>
      <c r="R147" s="4">
        <v>81.65527772475663</v>
      </c>
      <c r="S147" s="4">
        <v>451.5659633149229</v>
      </c>
      <c r="T147" s="2">
        <v>38285</v>
      </c>
      <c r="V147" s="2">
        <v>30070</v>
      </c>
    </row>
    <row r="148" spans="1:22" ht="12.75">
      <c r="A148" s="1">
        <v>3806</v>
      </c>
      <c r="B148" s="2" t="s">
        <v>81</v>
      </c>
      <c r="C148" s="2" t="s">
        <v>183</v>
      </c>
      <c r="D148" s="4">
        <v>-112.65833333333335</v>
      </c>
      <c r="E148" s="4">
        <v>3.982083333333333</v>
      </c>
      <c r="G148" s="2">
        <v>31551</v>
      </c>
      <c r="H148" s="2">
        <v>31283</v>
      </c>
      <c r="I148" s="4">
        <v>58.91337099811676</v>
      </c>
      <c r="J148" s="5">
        <v>1.26581296080714</v>
      </c>
      <c r="K148" s="4">
        <v>3.867915481251798</v>
      </c>
      <c r="L148" s="4"/>
      <c r="M148" s="4">
        <v>24.709906338906116</v>
      </c>
      <c r="N148" s="4"/>
      <c r="O148" s="4">
        <v>3.3692420803631364</v>
      </c>
      <c r="P148" s="4"/>
      <c r="Q148" s="4"/>
      <c r="R148" s="4">
        <v>57.18801305822319</v>
      </c>
      <c r="S148" s="4">
        <v>314.86806971837734</v>
      </c>
      <c r="T148" s="2">
        <v>9344</v>
      </c>
      <c r="V148" s="2">
        <v>5930</v>
      </c>
    </row>
    <row r="149" spans="1:22" ht="12.75">
      <c r="A149" s="1">
        <v>4809</v>
      </c>
      <c r="B149" s="2" t="s">
        <v>160</v>
      </c>
      <c r="C149" s="2" t="s">
        <v>183</v>
      </c>
      <c r="D149" s="4">
        <v>-166.5295652173913</v>
      </c>
      <c r="E149" s="4">
        <v>-49.246521739130436</v>
      </c>
      <c r="G149" s="2">
        <v>16970</v>
      </c>
      <c r="H149" s="2">
        <v>15858</v>
      </c>
      <c r="I149" s="4">
        <v>42.401069518716575</v>
      </c>
      <c r="J149" s="5">
        <v>1.3045503403797922</v>
      </c>
      <c r="K149" s="4">
        <v>1.513431706394249</v>
      </c>
      <c r="L149" s="4"/>
      <c r="M149" s="4">
        <v>30.483036952957498</v>
      </c>
      <c r="N149" s="4"/>
      <c r="O149" s="4">
        <v>4.622272669945769</v>
      </c>
      <c r="P149" s="4"/>
      <c r="Q149" s="4"/>
      <c r="R149" s="4">
        <v>52.73594578668238</v>
      </c>
      <c r="S149" s="4">
        <v>274.5125558708539</v>
      </c>
      <c r="T149" s="2">
        <v>4668</v>
      </c>
      <c r="V149" s="2">
        <v>3086</v>
      </c>
    </row>
    <row r="150" spans="1:22" ht="12.75">
      <c r="A150" s="1">
        <v>5005</v>
      </c>
      <c r="B150" s="2" t="s">
        <v>174</v>
      </c>
      <c r="C150" s="2" t="s">
        <v>183</v>
      </c>
      <c r="D150" s="4">
        <v>-169.43189873417722</v>
      </c>
      <c r="E150" s="4">
        <v>-71.95544303797467</v>
      </c>
      <c r="G150" s="2">
        <v>107479</v>
      </c>
      <c r="H150" s="2">
        <v>105633</v>
      </c>
      <c r="I150" s="4">
        <v>106.37764350453172</v>
      </c>
      <c r="J150" s="5">
        <v>1.2505982696201754</v>
      </c>
      <c r="K150" s="4">
        <v>-1.9785483703009477</v>
      </c>
      <c r="L150" s="4"/>
      <c r="M150" s="4">
        <v>61.19489174784395</v>
      </c>
      <c r="N150" s="4"/>
      <c r="O150" s="4">
        <v>2.999062792877226</v>
      </c>
      <c r="P150" s="4"/>
      <c r="Q150" s="4"/>
      <c r="R150" s="4">
        <v>74.20743587119344</v>
      </c>
      <c r="S150" s="4">
        <v>378.835742277508</v>
      </c>
      <c r="T150" s="2">
        <v>34577</v>
      </c>
      <c r="V150" s="2">
        <v>27217</v>
      </c>
    </row>
    <row r="151" spans="1:22" ht="12.75">
      <c r="A151" s="1">
        <v>5006</v>
      </c>
      <c r="B151" s="2" t="s">
        <v>175</v>
      </c>
      <c r="C151" s="2" t="s">
        <v>183</v>
      </c>
      <c r="D151" s="4">
        <v>-147.75916666666666</v>
      </c>
      <c r="E151" s="4">
        <v>-61.35916666666666</v>
      </c>
      <c r="G151" s="2">
        <v>20451</v>
      </c>
      <c r="H151" s="2">
        <v>19006</v>
      </c>
      <c r="I151" s="4">
        <v>58.12232415902141</v>
      </c>
      <c r="J151" s="5">
        <v>1.43242332322211</v>
      </c>
      <c r="K151" s="4">
        <v>4.8931916236977795</v>
      </c>
      <c r="L151" s="4"/>
      <c r="M151" s="4">
        <v>42.081447963800905</v>
      </c>
      <c r="N151" s="4"/>
      <c r="O151" s="4">
        <v>5.277280858676208</v>
      </c>
      <c r="P151" s="4"/>
      <c r="Q151" s="4"/>
      <c r="R151" s="4">
        <v>54.47357097452447</v>
      </c>
      <c r="S151" s="4">
        <v>236.13004819530673</v>
      </c>
      <c r="T151" s="2">
        <v>5666</v>
      </c>
      <c r="V151" s="2">
        <v>4049</v>
      </c>
    </row>
    <row r="152" spans="13:14" ht="12.75">
      <c r="M152" s="4"/>
      <c r="N152" s="4"/>
    </row>
    <row r="153" ht="12.75">
      <c r="A153" s="2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00390625" defaultRowHeight="12.75"/>
  <cols>
    <col min="1" max="1" width="22.125" style="12" bestFit="1" customWidth="1"/>
    <col min="2" max="16384" width="12.875" style="12" customWidth="1"/>
  </cols>
  <sheetData>
    <row r="1" spans="1:3" s="11" customFormat="1" ht="26.25" thickBot="1">
      <c r="A1" s="11" t="s">
        <v>217</v>
      </c>
      <c r="B1" s="11" t="s">
        <v>188</v>
      </c>
      <c r="C1" s="11" t="s">
        <v>238</v>
      </c>
    </row>
    <row r="2" spans="1:3" ht="13.5" thickTop="1">
      <c r="A2" s="12" t="s">
        <v>218</v>
      </c>
      <c r="B2" s="12">
        <v>556312</v>
      </c>
      <c r="C2" s="14">
        <v>887.4754114398827</v>
      </c>
    </row>
    <row r="3" spans="1:3" ht="12.75">
      <c r="A3" s="12" t="s">
        <v>219</v>
      </c>
      <c r="B3" s="12">
        <v>413516</v>
      </c>
      <c r="C3" s="14">
        <v>993.1695735500697</v>
      </c>
    </row>
    <row r="4" spans="1:3" ht="12.75">
      <c r="A4" s="12" t="s">
        <v>220</v>
      </c>
      <c r="B4" s="12">
        <v>407408</v>
      </c>
      <c r="C4" s="14">
        <v>864.3932160157292</v>
      </c>
    </row>
    <row r="5" spans="1:3" ht="12.75">
      <c r="A5" s="12" t="s">
        <v>221</v>
      </c>
      <c r="B5" s="12">
        <v>769359</v>
      </c>
      <c r="C5" s="14">
        <v>852.0898717856102</v>
      </c>
    </row>
    <row r="6" spans="1:3" ht="12.75">
      <c r="A6" s="12" t="s">
        <v>222</v>
      </c>
      <c r="B6" s="12">
        <v>1797156</v>
      </c>
      <c r="C6" s="14">
        <v>2560.6571568140216</v>
      </c>
    </row>
    <row r="7" spans="1:3" ht="12.75">
      <c r="A7" s="12" t="s">
        <v>223</v>
      </c>
      <c r="B7" s="12">
        <v>434787</v>
      </c>
      <c r="C7" s="14">
        <v>1087.5960268009703</v>
      </c>
    </row>
    <row r="8" spans="1:3" ht="12.75">
      <c r="A8" s="12" t="s">
        <v>224</v>
      </c>
      <c r="B8" s="12">
        <v>431162</v>
      </c>
      <c r="C8" s="14">
        <v>1663.6383106516973</v>
      </c>
    </row>
    <row r="9" spans="1:3" ht="12.75">
      <c r="A9" s="12" t="s">
        <v>225</v>
      </c>
      <c r="B9" s="12">
        <v>434738</v>
      </c>
      <c r="C9" s="14">
        <v>1754.17832395547</v>
      </c>
    </row>
    <row r="10" spans="1:3" ht="12.75">
      <c r="A10" s="12" t="s">
        <v>226</v>
      </c>
      <c r="B10" s="12">
        <v>563655</v>
      </c>
      <c r="C10" s="14">
        <v>929.0284545869193</v>
      </c>
    </row>
    <row r="11" spans="1:3" ht="12.75">
      <c r="A11" s="12" t="s">
        <v>227</v>
      </c>
      <c r="B11" s="12">
        <v>332404</v>
      </c>
      <c r="C11" s="14">
        <v>925.4885809606405</v>
      </c>
    </row>
    <row r="12" spans="1:3" ht="12.75">
      <c r="A12" s="12" t="s">
        <v>228</v>
      </c>
      <c r="B12" s="12">
        <v>429085</v>
      </c>
      <c r="C12" s="14">
        <v>874.0199991562893</v>
      </c>
    </row>
    <row r="13" spans="1:3" ht="12.75">
      <c r="A13" s="12" t="s">
        <v>229</v>
      </c>
      <c r="B13" s="12">
        <v>320804</v>
      </c>
      <c r="C13" s="14">
        <v>1092.7482067507633</v>
      </c>
    </row>
    <row r="14" spans="1:3" ht="12.75">
      <c r="A14" s="12" t="s">
        <v>230</v>
      </c>
      <c r="B14" s="12">
        <v>224461</v>
      </c>
      <c r="C14" s="14">
        <v>714.4762115565202</v>
      </c>
    </row>
    <row r="15" spans="1:3" ht="12.75">
      <c r="A15" s="12" t="s">
        <v>231</v>
      </c>
      <c r="B15" s="12">
        <v>1061403</v>
      </c>
      <c r="C15" s="14">
        <v>1024.9481475024068</v>
      </c>
    </row>
    <row r="16" spans="1:3" ht="12.75">
      <c r="A16" s="12" t="s">
        <v>232</v>
      </c>
      <c r="B16" s="12">
        <v>342917</v>
      </c>
      <c r="C16" s="14">
        <v>892.3640107267186</v>
      </c>
    </row>
    <row r="17" spans="1:3" ht="12.75">
      <c r="A17" s="12" t="s">
        <v>233</v>
      </c>
      <c r="B17" s="12">
        <v>600053</v>
      </c>
      <c r="C17" s="14">
        <v>710.3817347317841</v>
      </c>
    </row>
    <row r="18" spans="1:3" ht="12.75">
      <c r="A18" s="12" t="s">
        <v>234</v>
      </c>
      <c r="B18" s="12">
        <v>254965</v>
      </c>
      <c r="C18" s="14">
        <v>1084.081843478964</v>
      </c>
    </row>
    <row r="19" spans="1:3" ht="12.75">
      <c r="A19" s="12" t="s">
        <v>235</v>
      </c>
      <c r="B19" s="12">
        <v>271905</v>
      </c>
      <c r="C19" s="14">
        <v>1498.7216324116748</v>
      </c>
    </row>
    <row r="20" spans="1:3" ht="12.75">
      <c r="A20" s="12" t="s">
        <v>236</v>
      </c>
      <c r="B20" s="12">
        <v>380767</v>
      </c>
      <c r="C20" s="14">
        <v>1111.9171893924185</v>
      </c>
    </row>
    <row r="21" spans="1:3" ht="12.75">
      <c r="A21" s="12" t="s">
        <v>237</v>
      </c>
      <c r="B21" s="12">
        <v>302102</v>
      </c>
      <c r="C21" s="14">
        <v>1113.49330571907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</dc:creator>
  <cp:keywords/>
  <dc:description/>
  <cp:lastModifiedBy>Laci</cp:lastModifiedBy>
  <dcterms:created xsi:type="dcterms:W3CDTF">2002-12-06T16:48:51Z</dcterms:created>
  <dcterms:modified xsi:type="dcterms:W3CDTF">2012-01-03T16:38:31Z</dcterms:modified>
  <cp:category/>
  <cp:version/>
  <cp:contentType/>
  <cp:contentStatus/>
</cp:coreProperties>
</file>